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sfsv2\ファイルサーバ\教育委員会\学校教育\011_就学支援\ホームページ\"/>
    </mc:Choice>
  </mc:AlternateContent>
  <bookViews>
    <workbookView xWindow="0" yWindow="0" windowWidth="20490" windowHeight="7530"/>
  </bookViews>
  <sheets>
    <sheet name="仮算定" sheetId="67" r:id="rId1"/>
  </sheets>
  <definedNames>
    <definedName name="_xlnm.Print_Area" localSheetId="0">仮算定!$A$1:$R$66</definedName>
  </definedNames>
  <calcPr calcId="162913"/>
</workbook>
</file>

<file path=xl/calcChain.xml><?xml version="1.0" encoding="utf-8"?>
<calcChain xmlns="http://schemas.openxmlformats.org/spreadsheetml/2006/main">
  <c r="J66" i="67" l="1"/>
  <c r="I49" i="67" s="1"/>
  <c r="A44" i="67"/>
  <c r="R21" i="67"/>
  <c r="R7" i="67"/>
  <c r="R9" i="67"/>
  <c r="R33" i="67"/>
  <c r="R35" i="67" s="1"/>
  <c r="G44" i="67" s="1"/>
  <c r="Q35" i="67"/>
  <c r="C29" i="67"/>
  <c r="C27" i="67"/>
  <c r="C25" i="67"/>
  <c r="C23" i="67"/>
  <c r="C21" i="67"/>
  <c r="C19" i="67"/>
  <c r="C17" i="67"/>
  <c r="C15" i="67"/>
  <c r="C13" i="67"/>
  <c r="Q45" i="67" s="1"/>
  <c r="C11" i="67"/>
  <c r="Q43" i="67" s="1"/>
  <c r="C9" i="67"/>
  <c r="C7" i="67"/>
  <c r="Q13" i="67" l="1"/>
  <c r="R13" i="67" s="1"/>
  <c r="Q11" i="67"/>
  <c r="R11" i="67" s="1"/>
  <c r="Q15" i="67"/>
  <c r="R15" i="67" s="1"/>
  <c r="Q19" i="67"/>
  <c r="Q25" i="67" s="1"/>
  <c r="R46" i="67"/>
  <c r="R45" i="67"/>
  <c r="Q47" i="67"/>
  <c r="R43" i="67"/>
  <c r="R44" i="67"/>
  <c r="B15" i="67"/>
  <c r="D27" i="67"/>
  <c r="D11" i="67"/>
  <c r="D9" i="67"/>
  <c r="R47" i="67" l="1"/>
  <c r="R19" i="67"/>
  <c r="C31" i="67"/>
  <c r="J34" i="67" s="1"/>
  <c r="D15" i="67"/>
  <c r="D19" i="67"/>
  <c r="D13" i="67"/>
  <c r="D25" i="67"/>
  <c r="D23" i="67"/>
  <c r="D17" i="67"/>
  <c r="D21" i="67"/>
  <c r="D29" i="67"/>
  <c r="D7" i="67"/>
  <c r="H44" i="67" l="1"/>
  <c r="Y39" i="67"/>
  <c r="I13" i="67"/>
  <c r="L13" i="67" s="1"/>
  <c r="I17" i="67"/>
  <c r="I9" i="67"/>
  <c r="I7" i="67"/>
  <c r="I19" i="67"/>
  <c r="I23" i="67"/>
  <c r="I11" i="67"/>
  <c r="L11" i="67" s="1"/>
  <c r="I15" i="67"/>
  <c r="L15" i="67" s="1"/>
  <c r="I25" i="67"/>
  <c r="I21" i="67"/>
  <c r="D31" i="67"/>
  <c r="D33" i="67" s="1"/>
  <c r="Y46" i="67"/>
  <c r="R23" i="67" s="1"/>
  <c r="J19" i="67" l="1"/>
  <c r="L19" i="67"/>
  <c r="J9" i="67"/>
  <c r="L9" i="67"/>
  <c r="J23" i="67"/>
  <c r="L23" i="67"/>
  <c r="J17" i="67"/>
  <c r="L17" i="67"/>
  <c r="J25" i="67"/>
  <c r="L25" i="67"/>
  <c r="J7" i="67"/>
  <c r="L7" i="67"/>
  <c r="J21" i="67"/>
  <c r="L21" i="67"/>
  <c r="J36" i="67"/>
  <c r="J11" i="67"/>
  <c r="Y34" i="67"/>
  <c r="J13" i="67"/>
  <c r="Y36" i="67"/>
  <c r="J15" i="67"/>
  <c r="R17" i="67" l="1"/>
  <c r="L27" i="67"/>
  <c r="I44" i="67" s="1"/>
  <c r="J27" i="67"/>
  <c r="J32" i="67" l="1"/>
  <c r="J38" i="67" s="1"/>
  <c r="C44" i="67" s="1"/>
  <c r="R25" i="67"/>
  <c r="E44" i="67" l="1"/>
  <c r="K44" i="67" s="1"/>
  <c r="A49" i="67" l="1"/>
  <c r="E49" i="67" s="1"/>
  <c r="H49" i="67" s="1"/>
  <c r="P62" i="67" s="1"/>
</calcChain>
</file>

<file path=xl/sharedStrings.xml><?xml version="1.0" encoding="utf-8"?>
<sst xmlns="http://schemas.openxmlformats.org/spreadsheetml/2006/main" count="143" uniqueCount="107">
  <si>
    <t>年　　齢</t>
    <rPh sb="0" eb="1">
      <t>トシ</t>
    </rPh>
    <rPh sb="3" eb="4">
      <t>ヨワイ</t>
    </rPh>
    <phoneticPr fontId="3"/>
  </si>
  <si>
    <t>人　　員</t>
    <rPh sb="0" eb="1">
      <t>ヒト</t>
    </rPh>
    <rPh sb="3" eb="4">
      <t>イン</t>
    </rPh>
    <phoneticPr fontId="3"/>
  </si>
  <si>
    <t>対　　象　　者</t>
    <rPh sb="0" eb="1">
      <t>タイ</t>
    </rPh>
    <rPh sb="3" eb="4">
      <t>ゾウ</t>
    </rPh>
    <rPh sb="6" eb="7">
      <t>シャ</t>
    </rPh>
    <phoneticPr fontId="3"/>
  </si>
  <si>
    <t>加　　算　　額</t>
    <rPh sb="0" eb="1">
      <t>カ</t>
    </rPh>
    <rPh sb="3" eb="4">
      <t>ザン</t>
    </rPh>
    <rPh sb="6" eb="7">
      <t>ガク</t>
    </rPh>
    <phoneticPr fontId="3"/>
  </si>
  <si>
    <t>教　育　扶　助　基　準</t>
    <rPh sb="0" eb="1">
      <t>キョウ</t>
    </rPh>
    <rPh sb="2" eb="3">
      <t>イク</t>
    </rPh>
    <rPh sb="4" eb="5">
      <t>タモツ</t>
    </rPh>
    <rPh sb="6" eb="7">
      <t>スケ</t>
    </rPh>
    <rPh sb="8" eb="9">
      <t>モト</t>
    </rPh>
    <rPh sb="10" eb="11">
      <t>ジュン</t>
    </rPh>
    <phoneticPr fontId="3"/>
  </si>
  <si>
    <t>住　宅　扶　助　基　準</t>
    <rPh sb="0" eb="1">
      <t>ジュウ</t>
    </rPh>
    <rPh sb="2" eb="3">
      <t>タク</t>
    </rPh>
    <rPh sb="4" eb="5">
      <t>タモツ</t>
    </rPh>
    <rPh sb="6" eb="7">
      <t>スケ</t>
    </rPh>
    <rPh sb="8" eb="9">
      <t>モト</t>
    </rPh>
    <rPh sb="10" eb="11">
      <t>ジュン</t>
    </rPh>
    <phoneticPr fontId="3"/>
  </si>
  <si>
    <t>区　　分</t>
    <rPh sb="0" eb="1">
      <t>ク</t>
    </rPh>
    <rPh sb="3" eb="4">
      <t>ブン</t>
    </rPh>
    <phoneticPr fontId="3"/>
  </si>
  <si>
    <t>家賃・地代</t>
    <rPh sb="0" eb="2">
      <t>ヤチン</t>
    </rPh>
    <rPh sb="3" eb="5">
      <t>チダイ</t>
    </rPh>
    <phoneticPr fontId="3"/>
  </si>
  <si>
    <t>小　学　生</t>
    <rPh sb="0" eb="1">
      <t>ショウ</t>
    </rPh>
    <rPh sb="2" eb="3">
      <t>ガク</t>
    </rPh>
    <rPh sb="4" eb="5">
      <t>ショウ</t>
    </rPh>
    <phoneticPr fontId="3"/>
  </si>
  <si>
    <t>中　学　生</t>
    <rPh sb="0" eb="1">
      <t>チュウ</t>
    </rPh>
    <rPh sb="2" eb="3">
      <t>ガク</t>
    </rPh>
    <rPh sb="4" eb="5">
      <t>ショウ</t>
    </rPh>
    <phoneticPr fontId="3"/>
  </si>
  <si>
    <t>15～17</t>
    <phoneticPr fontId="3"/>
  </si>
  <si>
    <t>18～19</t>
    <phoneticPr fontId="3"/>
  </si>
  <si>
    <t>20～40</t>
    <phoneticPr fontId="3"/>
  </si>
  <si>
    <t>41～59</t>
    <phoneticPr fontId="3"/>
  </si>
  <si>
    <t>　※　対象世帯の構成並びに総所得額等</t>
    <rPh sb="3" eb="5">
      <t>タイショウ</t>
    </rPh>
    <rPh sb="5" eb="7">
      <t>セタイ</t>
    </rPh>
    <rPh sb="8" eb="10">
      <t>コウセイ</t>
    </rPh>
    <rPh sb="10" eb="11">
      <t>ナラ</t>
    </rPh>
    <rPh sb="13" eb="17">
      <t>ソウショトクガク</t>
    </rPh>
    <rPh sb="17" eb="18">
      <t>トウ</t>
    </rPh>
    <phoneticPr fontId="3"/>
  </si>
  <si>
    <t>年　齢</t>
    <rPh sb="0" eb="1">
      <t>トシ</t>
    </rPh>
    <rPh sb="2" eb="3">
      <t>ヨワイ</t>
    </rPh>
    <phoneticPr fontId="3"/>
  </si>
  <si>
    <t>職　　業</t>
    <rPh sb="0" eb="1">
      <t>ショク</t>
    </rPh>
    <rPh sb="3" eb="4">
      <t>ギョウ</t>
    </rPh>
    <phoneticPr fontId="3"/>
  </si>
  <si>
    <t>３級地－１</t>
    <rPh sb="1" eb="2">
      <t>キュウ</t>
    </rPh>
    <rPh sb="2" eb="3">
      <t>チ</t>
    </rPh>
    <phoneticPr fontId="3"/>
  </si>
  <si>
    <t>計</t>
    <rPh sb="0" eb="1">
      <t>ケイ</t>
    </rPh>
    <phoneticPr fontId="3"/>
  </si>
  <si>
    <t>３級地-１
（基準額）</t>
    <rPh sb="1" eb="2">
      <t>キュウ</t>
    </rPh>
    <rPh sb="2" eb="3">
      <t>チ</t>
    </rPh>
    <rPh sb="7" eb="9">
      <t>キジュン</t>
    </rPh>
    <rPh sb="9" eb="10">
      <t>ガク</t>
    </rPh>
    <phoneticPr fontId="3"/>
  </si>
  <si>
    <t>人数</t>
    <rPh sb="0" eb="2">
      <t>ニンズウ</t>
    </rPh>
    <phoneticPr fontId="3"/>
  </si>
  <si>
    <t>金額</t>
    <rPh sb="0" eb="2">
      <t>キンガク</t>
    </rPh>
    <phoneticPr fontId="3"/>
  </si>
  <si>
    <t>箇所数</t>
    <rPh sb="0" eb="2">
      <t>カショ</t>
    </rPh>
    <rPh sb="2" eb="3">
      <t>スウ</t>
    </rPh>
    <phoneticPr fontId="3"/>
  </si>
  <si>
    <t>家族構成</t>
    <rPh sb="0" eb="2">
      <t>カゾク</t>
    </rPh>
    <rPh sb="2" eb="4">
      <t>コウセイ</t>
    </rPh>
    <phoneticPr fontId="3"/>
  </si>
  <si>
    <t>6～11</t>
    <phoneticPr fontId="3"/>
  </si>
  <si>
    <t>0～2</t>
    <phoneticPr fontId="3"/>
  </si>
  <si>
    <t>3～5</t>
    <phoneticPr fontId="3"/>
  </si>
  <si>
    <t>12～14</t>
    <phoneticPr fontId="3"/>
  </si>
  <si>
    <t>60～64</t>
    <phoneticPr fontId="3"/>
  </si>
  <si>
    <t>65～69</t>
    <phoneticPr fontId="3"/>
  </si>
  <si>
    <t>70～74</t>
    <phoneticPr fontId="3"/>
  </si>
  <si>
    <t xml:space="preserve">75～    </t>
    <phoneticPr fontId="3"/>
  </si>
  <si>
    <t>世帯
構成</t>
    <rPh sb="0" eb="2">
      <t>セタイ</t>
    </rPh>
    <rPh sb="3" eb="5">
      <t>コウセイ</t>
    </rPh>
    <phoneticPr fontId="3"/>
  </si>
  <si>
    <t>３級地</t>
    <rPh sb="1" eb="2">
      <t>キュウ</t>
    </rPh>
    <rPh sb="2" eb="3">
      <t>チ</t>
    </rPh>
    <phoneticPr fontId="3"/>
  </si>
  <si>
    <t>3人以上の児童１人につき加える額</t>
    <rPh sb="1" eb="4">
      <t>ニンイジョウ</t>
    </rPh>
    <rPh sb="5" eb="7">
      <t>ジドウ</t>
    </rPh>
    <rPh sb="8" eb="9">
      <t>ニン</t>
    </rPh>
    <rPh sb="12" eb="13">
      <t>クワ</t>
    </rPh>
    <rPh sb="15" eb="16">
      <t>ガク</t>
    </rPh>
    <phoneticPr fontId="3"/>
  </si>
  <si>
    <t>児童2人の場合</t>
    <rPh sb="0" eb="2">
      <t>ジドウ</t>
    </rPh>
    <rPh sb="3" eb="4">
      <t>ニン</t>
    </rPh>
    <rPh sb="5" eb="7">
      <t>バアイ</t>
    </rPh>
    <phoneticPr fontId="3"/>
  </si>
  <si>
    <t>児童1人の場合</t>
    <rPh sb="0" eb="2">
      <t>ジドウ</t>
    </rPh>
    <rPh sb="3" eb="4">
      <t>ニン</t>
    </rPh>
    <rPh sb="5" eb="7">
      <t>バアイ</t>
    </rPh>
    <phoneticPr fontId="3"/>
  </si>
  <si>
    <t>身障手帳3級</t>
    <rPh sb="0" eb="1">
      <t>シン</t>
    </rPh>
    <rPh sb="1" eb="2">
      <t>サワ</t>
    </rPh>
    <rPh sb="2" eb="4">
      <t>テチョウ</t>
    </rPh>
    <rPh sb="5" eb="6">
      <t>キュウ</t>
    </rPh>
    <phoneticPr fontId="3"/>
  </si>
  <si>
    <t>身障手帳1、2級</t>
    <rPh sb="0" eb="1">
      <t>シン</t>
    </rPh>
    <rPh sb="1" eb="2">
      <t>サワ</t>
    </rPh>
    <rPh sb="2" eb="4">
      <t>テチョウ</t>
    </rPh>
    <rPh sb="7" eb="8">
      <t>キュウ</t>
    </rPh>
    <phoneticPr fontId="3"/>
  </si>
  <si>
    <t>人員</t>
    <rPh sb="0" eb="2">
      <t>ジンイン</t>
    </rPh>
    <phoneticPr fontId="3"/>
  </si>
  <si>
    <t>3級地-1</t>
    <rPh sb="1" eb="2">
      <t>キュウ</t>
    </rPh>
    <rPh sb="2" eb="3">
      <t>チ</t>
    </rPh>
    <phoneticPr fontId="3"/>
  </si>
  <si>
    <t>生活扶助基準（第1類）</t>
    <rPh sb="0" eb="2">
      <t>セイカツ</t>
    </rPh>
    <rPh sb="2" eb="4">
      <t>フジョ</t>
    </rPh>
    <rPh sb="4" eb="6">
      <t>キジュン</t>
    </rPh>
    <rPh sb="7" eb="8">
      <t>ダイ</t>
    </rPh>
    <rPh sb="9" eb="10">
      <t>ルイ</t>
    </rPh>
    <phoneticPr fontId="3"/>
  </si>
  <si>
    <t>生活扶助基準(第１類)基準額</t>
    <rPh sb="0" eb="2">
      <t>セイカツ</t>
    </rPh>
    <rPh sb="2" eb="4">
      <t>フジョ</t>
    </rPh>
    <rPh sb="4" eb="6">
      <t>キジュン</t>
    </rPh>
    <rPh sb="7" eb="8">
      <t>ダイ</t>
    </rPh>
    <rPh sb="9" eb="10">
      <t>ルイ</t>
    </rPh>
    <rPh sb="11" eb="13">
      <t>キジュン</t>
    </rPh>
    <rPh sb="13" eb="14">
      <t>ガク</t>
    </rPh>
    <phoneticPr fontId="3"/>
  </si>
  <si>
    <t>生活扶助基準(第２類)基準額</t>
    <rPh sb="0" eb="2">
      <t>セイカツ</t>
    </rPh>
    <rPh sb="2" eb="4">
      <t>フジョ</t>
    </rPh>
    <rPh sb="4" eb="6">
      <t>キジュン</t>
    </rPh>
    <rPh sb="7" eb="8">
      <t>ダイ</t>
    </rPh>
    <rPh sb="9" eb="10">
      <t>ルイ</t>
    </rPh>
    <rPh sb="11" eb="13">
      <t>キジュン</t>
    </rPh>
    <rPh sb="13" eb="14">
      <t>ガク</t>
    </rPh>
    <phoneticPr fontId="3"/>
  </si>
  <si>
    <t>基準額(上段)</t>
    <rPh sb="0" eb="1">
      <t>モト</t>
    </rPh>
    <rPh sb="1" eb="2">
      <t>ジュン</t>
    </rPh>
    <rPh sb="2" eb="3">
      <t>ガク</t>
    </rPh>
    <rPh sb="4" eb="6">
      <t>ジョウダン</t>
    </rPh>
    <phoneticPr fontId="3"/>
  </si>
  <si>
    <t>生活扶助本体に係る経過的加算</t>
    <rPh sb="0" eb="2">
      <t>セイカツ</t>
    </rPh>
    <rPh sb="2" eb="4">
      <t>フジョ</t>
    </rPh>
    <rPh sb="4" eb="6">
      <t>ホンタイ</t>
    </rPh>
    <rPh sb="7" eb="8">
      <t>カカ</t>
    </rPh>
    <rPh sb="9" eb="12">
      <t>ケイカテキ</t>
    </rPh>
    <rPh sb="12" eb="14">
      <t>カサン</t>
    </rPh>
    <phoneticPr fontId="3"/>
  </si>
  <si>
    <t>年齢</t>
    <rPh sb="0" eb="2">
      <t>ネンレイ</t>
    </rPh>
    <phoneticPr fontId="3"/>
  </si>
  <si>
    <t>4人世帯</t>
    <rPh sb="1" eb="2">
      <t>ニン</t>
    </rPh>
    <rPh sb="2" eb="4">
      <t>セタイ</t>
    </rPh>
    <phoneticPr fontId="3"/>
  </si>
  <si>
    <t>5人世帯</t>
    <rPh sb="1" eb="2">
      <t>ニン</t>
    </rPh>
    <rPh sb="2" eb="4">
      <t>セタイ</t>
    </rPh>
    <phoneticPr fontId="3"/>
  </si>
  <si>
    <t>生活扶助本体に
係る経過的加算</t>
    <rPh sb="0" eb="2">
      <t>セイカツ</t>
    </rPh>
    <rPh sb="2" eb="4">
      <t>フジョ</t>
    </rPh>
    <rPh sb="4" eb="6">
      <t>ホンタイ</t>
    </rPh>
    <rPh sb="8" eb="9">
      <t>カカ</t>
    </rPh>
    <rPh sb="10" eb="12">
      <t>ケイカ</t>
    </rPh>
    <rPh sb="12" eb="13">
      <t>テキ</t>
    </rPh>
    <rPh sb="13" eb="15">
      <t>カサン</t>
    </rPh>
    <phoneticPr fontId="3"/>
  </si>
  <si>
    <t>逓減率</t>
    <rPh sb="0" eb="2">
      <t>テイゲン</t>
    </rPh>
    <rPh sb="2" eb="3">
      <t>リツ</t>
    </rPh>
    <phoneticPr fontId="3"/>
  </si>
  <si>
    <t>生活扶助基準</t>
    <rPh sb="0" eb="2">
      <t>セイカツ</t>
    </rPh>
    <rPh sb="2" eb="4">
      <t>フジョ</t>
    </rPh>
    <rPh sb="4" eb="6">
      <t>キジュン</t>
    </rPh>
    <phoneticPr fontId="3"/>
  </si>
  <si>
    <t>加算額</t>
    <rPh sb="0" eb="3">
      <t>カサンガク</t>
    </rPh>
    <phoneticPr fontId="3"/>
  </si>
  <si>
    <t>※障がい者加算と母子世帯等加算の併給不可。</t>
    <rPh sb="1" eb="2">
      <t>ショウ</t>
    </rPh>
    <rPh sb="4" eb="5">
      <t>シャ</t>
    </rPh>
    <rPh sb="5" eb="7">
      <t>カサン</t>
    </rPh>
    <rPh sb="8" eb="10">
      <t>ボシ</t>
    </rPh>
    <rPh sb="10" eb="12">
      <t>セタイ</t>
    </rPh>
    <rPh sb="12" eb="13">
      <t>トウ</t>
    </rPh>
    <rPh sb="13" eb="15">
      <t>カサン</t>
    </rPh>
    <rPh sb="16" eb="18">
      <t>ヘイキュウ</t>
    </rPh>
    <rPh sb="18" eb="20">
      <t>フカ</t>
    </rPh>
    <phoneticPr fontId="3"/>
  </si>
  <si>
    <t>経過的加算</t>
    <rPh sb="0" eb="3">
      <t>ケイカテキ</t>
    </rPh>
    <rPh sb="3" eb="5">
      <t>カサン</t>
    </rPh>
    <phoneticPr fontId="3"/>
  </si>
  <si>
    <t>母子世帯等に係る経過的加算</t>
    <rPh sb="0" eb="2">
      <t>ボシ</t>
    </rPh>
    <rPh sb="2" eb="4">
      <t>セタイ</t>
    </rPh>
    <rPh sb="4" eb="5">
      <t>トウ</t>
    </rPh>
    <rPh sb="6" eb="7">
      <t>カカ</t>
    </rPh>
    <rPh sb="8" eb="11">
      <t>ケイカテキ</t>
    </rPh>
    <rPh sb="11" eb="13">
      <t>カサン</t>
    </rPh>
    <phoneticPr fontId="3"/>
  </si>
  <si>
    <t>3人世帯</t>
    <rPh sb="1" eb="2">
      <t>ニン</t>
    </rPh>
    <rPh sb="2" eb="4">
      <t>セタイ</t>
    </rPh>
    <phoneticPr fontId="3"/>
  </si>
  <si>
    <t>18歳以上20歳未満の場合</t>
    <rPh sb="2" eb="5">
      <t>サイイジョウ</t>
    </rPh>
    <rPh sb="7" eb="8">
      <t>サイ</t>
    </rPh>
    <rPh sb="8" eb="10">
      <t>ミマン</t>
    </rPh>
    <rPh sb="11" eb="13">
      <t>バアイ</t>
    </rPh>
    <phoneticPr fontId="3"/>
  </si>
  <si>
    <t>12歳以上14歳までの場合</t>
    <rPh sb="2" eb="3">
      <t>サイ</t>
    </rPh>
    <rPh sb="3" eb="5">
      <t>イジョウ</t>
    </rPh>
    <rPh sb="7" eb="8">
      <t>サイ</t>
    </rPh>
    <rPh sb="11" eb="13">
      <t>バアイ</t>
    </rPh>
    <phoneticPr fontId="3"/>
  </si>
  <si>
    <t>0歳以上2歳までの場合</t>
    <rPh sb="1" eb="2">
      <t>サイ</t>
    </rPh>
    <rPh sb="2" eb="4">
      <t>イジョウ</t>
    </rPh>
    <rPh sb="5" eb="6">
      <t>サイ</t>
    </rPh>
    <rPh sb="9" eb="11">
      <t>バアイ</t>
    </rPh>
    <phoneticPr fontId="3"/>
  </si>
  <si>
    <t>3歳以上14歳までの場合</t>
    <rPh sb="1" eb="2">
      <t>サイ</t>
    </rPh>
    <rPh sb="2" eb="4">
      <t>イジョウ</t>
    </rPh>
    <rPh sb="6" eb="7">
      <t>サイ</t>
    </rPh>
    <rPh sb="10" eb="12">
      <t>バアイ</t>
    </rPh>
    <phoneticPr fontId="3"/>
  </si>
  <si>
    <t>0歳以上14歳までの場合</t>
    <rPh sb="1" eb="2">
      <t>サイ</t>
    </rPh>
    <rPh sb="2" eb="4">
      <t>イジョウ</t>
    </rPh>
    <rPh sb="6" eb="7">
      <t>サイ</t>
    </rPh>
    <rPh sb="10" eb="12">
      <t>バアイ</t>
    </rPh>
    <phoneticPr fontId="3"/>
  </si>
  <si>
    <t>※3人以上の世帯であって、児童が1人のみの場合</t>
    <rPh sb="2" eb="3">
      <t>ニン</t>
    </rPh>
    <rPh sb="3" eb="5">
      <t>イジョウ</t>
    </rPh>
    <rPh sb="6" eb="8">
      <t>セタイ</t>
    </rPh>
    <rPh sb="13" eb="15">
      <t>ジドウ</t>
    </rPh>
    <rPh sb="17" eb="18">
      <t>ニン</t>
    </rPh>
    <rPh sb="21" eb="23">
      <t>バアイ</t>
    </rPh>
    <phoneticPr fontId="3"/>
  </si>
  <si>
    <t>3歳未満の児童がいる場合</t>
    <rPh sb="1" eb="2">
      <t>サイ</t>
    </rPh>
    <rPh sb="2" eb="4">
      <t>ミマン</t>
    </rPh>
    <rPh sb="5" eb="7">
      <t>ジドウ</t>
    </rPh>
    <rPh sb="10" eb="12">
      <t>バアイ</t>
    </rPh>
    <phoneticPr fontId="3"/>
  </si>
  <si>
    <t>第3子以降の「3歳から小学生
終了前」の児童がいる場合</t>
    <rPh sb="0" eb="1">
      <t>ダイ</t>
    </rPh>
    <rPh sb="2" eb="3">
      <t>シ</t>
    </rPh>
    <rPh sb="3" eb="5">
      <t>イコウ</t>
    </rPh>
    <rPh sb="8" eb="9">
      <t>サイ</t>
    </rPh>
    <rPh sb="11" eb="14">
      <t>ショウガクセイ</t>
    </rPh>
    <rPh sb="15" eb="17">
      <t>シュウリョウ</t>
    </rPh>
    <rPh sb="17" eb="18">
      <t>マエ</t>
    </rPh>
    <rPh sb="20" eb="22">
      <t>ジドウ</t>
    </rPh>
    <rPh sb="25" eb="27">
      <t>バアイ</t>
    </rPh>
    <phoneticPr fontId="3"/>
  </si>
  <si>
    <t>総所得金額</t>
    <rPh sb="0" eb="5">
      <t>ソウショトクキンガク</t>
    </rPh>
    <phoneticPr fontId="3"/>
  </si>
  <si>
    <t>学校給食費(下段)</t>
    <rPh sb="0" eb="2">
      <t>ガッコウ</t>
    </rPh>
    <rPh sb="2" eb="4">
      <t>キュウショク</t>
    </rPh>
    <rPh sb="4" eb="5">
      <t>ヒ</t>
    </rPh>
    <rPh sb="6" eb="8">
      <t>ゲダン</t>
    </rPh>
    <phoneticPr fontId="3"/>
  </si>
  <si>
    <t>村民税非課税世帯、児童扶養手当受給</t>
    <rPh sb="0" eb="8">
      <t>ソンミンゼイヒカゼイセタイ</t>
    </rPh>
    <rPh sb="9" eb="17">
      <t>ジドウフヨウテアテジュキュウ</t>
    </rPh>
    <phoneticPr fontId="3"/>
  </si>
  <si>
    <t>10人以上1人を増すごとに加算する額</t>
    <rPh sb="2" eb="5">
      <t>ニンイジョウ</t>
    </rPh>
    <rPh sb="6" eb="7">
      <t>ニン</t>
    </rPh>
    <rPh sb="8" eb="9">
      <t>マ</t>
    </rPh>
    <rPh sb="13" eb="15">
      <t>カサン</t>
    </rPh>
    <rPh sb="17" eb="18">
      <t>ガク</t>
    </rPh>
    <phoneticPr fontId="3"/>
  </si>
  <si>
    <t>特例加算
（月額1,000円／人）</t>
    <rPh sb="0" eb="2">
      <t>トクレイ</t>
    </rPh>
    <rPh sb="2" eb="4">
      <t>カサン</t>
    </rPh>
    <rPh sb="6" eb="7">
      <t>ツキ</t>
    </rPh>
    <rPh sb="7" eb="8">
      <t>ガク</t>
    </rPh>
    <rPh sb="13" eb="14">
      <t>エン</t>
    </rPh>
    <rPh sb="15" eb="16">
      <t>ニン</t>
    </rPh>
    <phoneticPr fontId="3"/>
  </si>
  <si>
    <t>障がい者</t>
    <rPh sb="0" eb="1">
      <t>ショウ</t>
    </rPh>
    <rPh sb="3" eb="4">
      <t>シャ</t>
    </rPh>
    <phoneticPr fontId="3"/>
  </si>
  <si>
    <t>母子世帯等</t>
    <rPh sb="0" eb="2">
      <t>ボシ</t>
    </rPh>
    <rPh sb="2" eb="4">
      <t>セタイ</t>
    </rPh>
    <rPh sb="4" eb="5">
      <t>トウ</t>
    </rPh>
    <phoneticPr fontId="3"/>
  </si>
  <si>
    <t>児童養育</t>
    <rPh sb="0" eb="2">
      <t>ジドウ</t>
    </rPh>
    <rPh sb="2" eb="4">
      <t>ヨウイク</t>
    </rPh>
    <phoneticPr fontId="3"/>
  </si>
  <si>
    <t xml:space="preserve">75～ </t>
    <phoneticPr fontId="3"/>
  </si>
  <si>
    <t>5人世帯</t>
    <phoneticPr fontId="3"/>
  </si>
  <si>
    <t>6人世帯</t>
    <rPh sb="1" eb="2">
      <t>ニン</t>
    </rPh>
    <rPh sb="2" eb="4">
      <t>セタイ</t>
    </rPh>
    <phoneticPr fontId="3"/>
  </si>
  <si>
    <t>7人世帯</t>
    <rPh sb="1" eb="2">
      <t>ニン</t>
    </rPh>
    <rPh sb="2" eb="4">
      <t>セタイ</t>
    </rPh>
    <phoneticPr fontId="3"/>
  </si>
  <si>
    <t>8人世帯</t>
    <rPh sb="1" eb="2">
      <t>ニン</t>
    </rPh>
    <rPh sb="2" eb="4">
      <t>セタイ</t>
    </rPh>
    <phoneticPr fontId="3"/>
  </si>
  <si>
    <t>9人世帯</t>
    <rPh sb="1" eb="2">
      <t>ニン</t>
    </rPh>
    <rPh sb="2" eb="4">
      <t>セタイ</t>
    </rPh>
    <phoneticPr fontId="3"/>
  </si>
  <si>
    <t>10人以上</t>
    <rPh sb="2" eb="5">
      <t>ニンイジョウ</t>
    </rPh>
    <phoneticPr fontId="3"/>
  </si>
  <si>
    <t>18才以下</t>
    <rPh sb="2" eb="3">
      <t>サイ</t>
    </rPh>
    <rPh sb="3" eb="5">
      <t>イカ</t>
    </rPh>
    <phoneticPr fontId="3"/>
  </si>
  <si>
    <t>4人世帯以上</t>
    <rPh sb="1" eb="2">
      <t>ニン</t>
    </rPh>
    <rPh sb="2" eb="4">
      <t>セタイ</t>
    </rPh>
    <rPh sb="4" eb="6">
      <t>イジョウ</t>
    </rPh>
    <phoneticPr fontId="3"/>
  </si>
  <si>
    <t>第3子以降の３才から小学生終了前</t>
    <rPh sb="0" eb="1">
      <t>ダイ</t>
    </rPh>
    <rPh sb="2" eb="3">
      <t>シ</t>
    </rPh>
    <rPh sb="3" eb="5">
      <t>イコウ</t>
    </rPh>
    <rPh sb="7" eb="8">
      <t>サイ</t>
    </rPh>
    <rPh sb="10" eb="13">
      <t>ショウガクセイ</t>
    </rPh>
    <rPh sb="13" eb="15">
      <t>シュウリョウ</t>
    </rPh>
    <rPh sb="15" eb="16">
      <t>マエ</t>
    </rPh>
    <phoneticPr fontId="3"/>
  </si>
  <si>
    <t>住宅扶助基準</t>
    <phoneticPr fontId="3"/>
  </si>
  <si>
    <t>最低生活費算定額（年額）</t>
  </si>
  <si>
    <t>保護者氏名</t>
    <rPh sb="0" eb="1">
      <t>タモツ</t>
    </rPh>
    <rPh sb="1" eb="2">
      <t>ユズル</t>
    </rPh>
    <rPh sb="2" eb="3">
      <t>シャ</t>
    </rPh>
    <rPh sb="3" eb="4">
      <t>シ</t>
    </rPh>
    <rPh sb="4" eb="5">
      <t>メイ</t>
    </rPh>
    <phoneticPr fontId="3"/>
  </si>
  <si>
    <t>生活費必要算定所得額</t>
  </si>
  <si>
    <t>× １．３ ＝</t>
    <phoneticPr fontId="3"/>
  </si>
  <si>
    <t>生活費必要算定所得額</t>
    <phoneticPr fontId="3"/>
  </si>
  <si>
    <t>判定</t>
    <rPh sb="0" eb="2">
      <t>ハンテイ</t>
    </rPh>
    <phoneticPr fontId="3"/>
  </si>
  <si>
    <t>収入</t>
    <rPh sb="0" eb="2">
      <t>シュウニュウ</t>
    </rPh>
    <phoneticPr fontId="3"/>
  </si>
  <si>
    <t>所得</t>
    <rPh sb="0" eb="2">
      <t>ショトク</t>
    </rPh>
    <phoneticPr fontId="3"/>
  </si>
  <si>
    <t>ひとり親（母子世帯）</t>
    <rPh sb="3" eb="4">
      <t>オヤ</t>
    </rPh>
    <rPh sb="5" eb="7">
      <t>ボシ</t>
    </rPh>
    <rPh sb="7" eb="9">
      <t>セタイ</t>
    </rPh>
    <phoneticPr fontId="3"/>
  </si>
  <si>
    <t>該当の場合「１」を入力</t>
    <rPh sb="0" eb="2">
      <t>ガイトウ</t>
    </rPh>
    <rPh sb="3" eb="5">
      <t>バアイ</t>
    </rPh>
    <rPh sb="9" eb="11">
      <t>ニュウリョク</t>
    </rPh>
    <phoneticPr fontId="3"/>
  </si>
  <si>
    <t>要件記入</t>
    <rPh sb="0" eb="2">
      <t>ヨウケン</t>
    </rPh>
    <rPh sb="2" eb="4">
      <t>キニュウ</t>
    </rPh>
    <phoneticPr fontId="3"/>
  </si>
  <si>
    <t>総所得金額</t>
    <rPh sb="0" eb="3">
      <t>ソウショトク</t>
    </rPh>
    <rPh sb="3" eb="5">
      <t>キンガク</t>
    </rPh>
    <phoneticPr fontId="3"/>
  </si>
  <si>
    <t>児童養育に係る経過的加算</t>
  </si>
  <si>
    <t>冬期加算
（Ⅰ区）</t>
    <rPh sb="0" eb="2">
      <t>トウキ</t>
    </rPh>
    <rPh sb="2" eb="4">
      <t>カサン</t>
    </rPh>
    <rPh sb="7" eb="8">
      <t>ク</t>
    </rPh>
    <phoneticPr fontId="3"/>
  </si>
  <si>
    <r>
      <t xml:space="preserve">金額
</t>
    </r>
    <r>
      <rPr>
        <sz val="8"/>
        <rFont val="HG丸ｺﾞｼｯｸM-PRO"/>
        <family val="3"/>
        <charset val="128"/>
      </rPr>
      <t>（10月～4月）</t>
    </r>
    <rPh sb="0" eb="2">
      <t>キンガク</t>
    </rPh>
    <rPh sb="6" eb="7">
      <t>ガツ</t>
    </rPh>
    <rPh sb="9" eb="10">
      <t>ガツ</t>
    </rPh>
    <phoneticPr fontId="3"/>
  </si>
  <si>
    <t>計</t>
    <rPh sb="0" eb="1">
      <t>ケイ</t>
    </rPh>
    <phoneticPr fontId="3"/>
  </si>
  <si>
    <t>生活補助基準（冬期加算除）
（第1類+第2類）</t>
    <rPh sb="0" eb="2">
      <t>セイカツ</t>
    </rPh>
    <rPh sb="2" eb="4">
      <t>ホジョ</t>
    </rPh>
    <rPh sb="4" eb="6">
      <t>キジュン</t>
    </rPh>
    <rPh sb="7" eb="9">
      <t>トウキ</t>
    </rPh>
    <rPh sb="9" eb="11">
      <t>カサン</t>
    </rPh>
    <rPh sb="11" eb="12">
      <t>ノゾ</t>
    </rPh>
    <rPh sb="15" eb="16">
      <t>ダイ</t>
    </rPh>
    <rPh sb="17" eb="18">
      <t>ルイ</t>
    </rPh>
    <rPh sb="19" eb="20">
      <t>ダイ</t>
    </rPh>
    <rPh sb="21" eb="22">
      <t>ルイ</t>
    </rPh>
    <phoneticPr fontId="3"/>
  </si>
  <si>
    <t>冬期加算（7か月分）</t>
    <rPh sb="0" eb="4">
      <t>トウキカサン</t>
    </rPh>
    <rPh sb="7" eb="8">
      <t>ゲツ</t>
    </rPh>
    <rPh sb="8" eb="9">
      <t>ブン</t>
    </rPh>
    <phoneticPr fontId="3"/>
  </si>
  <si>
    <t>-</t>
    <phoneticPr fontId="3"/>
  </si>
  <si>
    <t>準要保護世帯所得計算式【仮算定】</t>
    <rPh sb="0" eb="1">
      <t>ジュン</t>
    </rPh>
    <rPh sb="1" eb="2">
      <t>ヨウ</t>
    </rPh>
    <rPh sb="2" eb="4">
      <t>ホゴ</t>
    </rPh>
    <rPh sb="4" eb="6">
      <t>セタイ</t>
    </rPh>
    <rPh sb="6" eb="8">
      <t>ショトク</t>
    </rPh>
    <rPh sb="8" eb="10">
      <t>ケイサン</t>
    </rPh>
    <rPh sb="10" eb="11">
      <t>シキ</t>
    </rPh>
    <rPh sb="12" eb="13">
      <t>カリ</t>
    </rPh>
    <rPh sb="13" eb="15">
      <t>サンテイ</t>
    </rPh>
    <phoneticPr fontId="3"/>
  </si>
  <si>
    <t>※</t>
    <phoneticPr fontId="3"/>
  </si>
  <si>
    <t>の枠内に対象世帯構成情報および必要事項を入力すると仮算定結果「認定」・「対象外」が右下に表示されます。</t>
    <rPh sb="1" eb="3">
      <t>ワクナイ</t>
    </rPh>
    <rPh sb="4" eb="6">
      <t>タイショウ</t>
    </rPh>
    <rPh sb="6" eb="8">
      <t>セタイ</t>
    </rPh>
    <rPh sb="8" eb="10">
      <t>コウセイ</t>
    </rPh>
    <rPh sb="10" eb="12">
      <t>ジョウホウ</t>
    </rPh>
    <rPh sb="15" eb="17">
      <t>ヒツヨウ</t>
    </rPh>
    <rPh sb="17" eb="19">
      <t>ジコウ</t>
    </rPh>
    <rPh sb="20" eb="22">
      <t>ニュウリョク</t>
    </rPh>
    <rPh sb="25" eb="26">
      <t>カリ</t>
    </rPh>
    <rPh sb="26" eb="28">
      <t>サンテイ</t>
    </rPh>
    <rPh sb="28" eb="30">
      <t>ケッカ</t>
    </rPh>
    <rPh sb="31" eb="33">
      <t>ニンテイ</t>
    </rPh>
    <rPh sb="36" eb="38">
      <t>タイショウ</t>
    </rPh>
    <rPh sb="38" eb="39">
      <t>ガイ</t>
    </rPh>
    <rPh sb="41" eb="43">
      <t>ミギシタ</t>
    </rPh>
    <rPh sb="44" eb="46">
      <t>ヒョウジ</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</si>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</sst>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円&quot;"/>
    <numFmt numFmtId="177" formatCode="#,###&quot;人&quot;"/>
    <numFmt numFmtId="178" formatCode="#,###&quot;世帯&quot;"/>
    <numFmt numFmtId="179" formatCode="#,###&quot;歳&quot;"/>
    <numFmt numFmtId="180" formatCode="#,###&quot;箇所&quot;"/>
    <numFmt numFmtId="181" formatCode="General&quot;人&quot;"/>
    <numFmt numFmtId="182" formatCode="#,##0&quot;円&quot;"/>
    <numFmt numFmtId="183" formatCode=";;;"/>
  </numFmts>
  <fonts count="17" x14ac:knownFonts="1">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4"/>
      <name val="HG丸ｺﾞｼｯｸM-PRO"/>
      <family val="3"/>
      <charset val="128"/>
    </font>
    <font>
      <b/>
      <sz val="14"/>
      <name val="HG丸ｺﾞｼｯｸM-PRO"/>
      <family val="3"/>
      <charset val="128"/>
    </font>
    <font>
      <b/>
      <sz val="18"/>
      <name val="HG丸ｺﾞｼｯｸM-PRO"/>
      <family val="3"/>
      <charset val="128"/>
    </font>
    <font>
      <b/>
      <sz val="26"/>
      <name val="HG丸ｺﾞｼｯｸM-PRO"/>
      <family val="3"/>
      <charset val="128"/>
    </font>
    <font>
      <u/>
      <sz val="11"/>
      <color rgb="FFFF0000"/>
      <name val="HG丸ｺﾞｼｯｸM-PRO"/>
      <family val="3"/>
      <charset val="128"/>
    </font>
    <font>
      <b/>
      <sz val="11"/>
      <name val="HG丸ｺﾞｼｯｸM-PRO"/>
      <family val="3"/>
      <charset val="128"/>
    </font>
    <font>
      <b/>
      <sz val="9"/>
      <name val="HG丸ｺﾞｼｯｸM-PRO"/>
      <family val="3"/>
      <charset val="128"/>
    </font>
    <font>
      <sz val="16"/>
      <name val="HG丸ｺﾞｼｯｸM-PRO"/>
      <family val="3"/>
      <charset val="128"/>
    </font>
    <font>
      <sz val="20"/>
      <name val="HG丸ｺﾞｼｯｸM-PRO"/>
      <family val="3"/>
      <charset val="128"/>
    </font>
    <font>
      <b/>
      <sz val="22"/>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99FF33"/>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medium">
        <color indexed="64"/>
      </bottom>
      <diagonal/>
    </border>
    <border>
      <left/>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7">
    <xf numFmtId="0" fontId="0" fillId="0" borderId="0" xfId="0">
      <alignment vertical="center"/>
    </xf>
    <xf numFmtId="0" fontId="2" fillId="3" borderId="1" xfId="0" applyFont="1" applyFill="1" applyBorder="1" applyAlignment="1" applyProtection="1">
      <alignment horizontal="distributed" vertical="center"/>
      <protection locked="0"/>
    </xf>
    <xf numFmtId="179" fontId="2" fillId="3" borderId="1" xfId="0" applyNumberFormat="1" applyFont="1" applyFill="1" applyBorder="1" applyAlignment="1" applyProtection="1">
      <alignment horizontal="right" vertical="center"/>
      <protection locked="0"/>
    </xf>
    <xf numFmtId="0" fontId="10" fillId="0" borderId="0" xfId="0" applyFont="1" applyFill="1" applyAlignment="1" applyProtection="1">
      <alignment vertical="center"/>
    </xf>
    <xf numFmtId="0" fontId="2" fillId="0" borderId="0" xfId="0" applyFont="1" applyFill="1" applyProtection="1">
      <alignment vertical="center"/>
    </xf>
    <xf numFmtId="0" fontId="2" fillId="0" borderId="0" xfId="0" applyFont="1" applyProtection="1">
      <alignment vertical="center"/>
    </xf>
    <xf numFmtId="0" fontId="0" fillId="0" borderId="0" xfId="0" applyProtection="1">
      <alignment vertical="center"/>
    </xf>
    <xf numFmtId="0" fontId="2" fillId="0" borderId="6" xfId="0" applyFont="1" applyFill="1" applyBorder="1" applyAlignment="1" applyProtection="1">
      <alignment vertical="center"/>
    </xf>
    <xf numFmtId="0" fontId="2" fillId="0" borderId="0" xfId="0" applyFont="1" applyFill="1" applyBorder="1" applyAlignment="1" applyProtection="1">
      <alignment vertical="center"/>
    </xf>
    <xf numFmtId="0" fontId="0" fillId="0" borderId="1" xfId="0" applyBorder="1" applyAlignment="1" applyProtection="1">
      <alignment horizontal="center" vertical="center"/>
    </xf>
    <xf numFmtId="0" fontId="2" fillId="0" borderId="15" xfId="0" applyFont="1" applyFill="1" applyBorder="1" applyAlignment="1" applyProtection="1">
      <alignment vertical="center"/>
    </xf>
    <xf numFmtId="0" fontId="2" fillId="0" borderId="0" xfId="0" applyFont="1" applyFill="1" applyBorder="1" applyAlignment="1" applyProtection="1">
      <alignment horizontal="center" vertical="center"/>
    </xf>
    <xf numFmtId="176" fontId="2" fillId="0" borderId="0" xfId="0" applyNumberFormat="1" applyFont="1" applyFill="1" applyBorder="1" applyAlignment="1" applyProtection="1">
      <alignment vertical="center"/>
    </xf>
    <xf numFmtId="0" fontId="2" fillId="0" borderId="0" xfId="0" applyFont="1" applyFill="1" applyBorder="1" applyProtection="1">
      <alignment vertical="center"/>
    </xf>
    <xf numFmtId="176" fontId="2" fillId="0" borderId="0" xfId="0" applyNumberFormat="1" applyFont="1" applyFill="1" applyBorder="1" applyAlignment="1" applyProtection="1">
      <alignment horizontal="right" vertical="center"/>
    </xf>
    <xf numFmtId="0" fontId="4" fillId="0" borderId="0" xfId="0" applyFont="1" applyFill="1" applyBorder="1" applyAlignment="1" applyProtection="1">
      <alignment vertical="center"/>
    </xf>
    <xf numFmtId="0" fontId="12" fillId="0" borderId="0" xfId="0" applyFont="1" applyFill="1" applyAlignment="1" applyProtection="1">
      <alignment horizontal="center" vertical="center"/>
    </xf>
    <xf numFmtId="0" fontId="2" fillId="0" borderId="0" xfId="0" applyFont="1" applyFill="1" applyBorder="1" applyAlignment="1" applyProtection="1">
      <alignment vertical="center" wrapText="1"/>
    </xf>
    <xf numFmtId="0" fontId="12" fillId="0" borderId="7"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38" fontId="2" fillId="0" borderId="0" xfId="1" applyFont="1" applyFill="1" applyBorder="1" applyAlignment="1" applyProtection="1">
      <alignment vertical="center"/>
    </xf>
    <xf numFmtId="176" fontId="2" fillId="0" borderId="0" xfId="1" applyNumberFormat="1" applyFont="1" applyFill="1" applyBorder="1" applyAlignment="1" applyProtection="1">
      <alignment vertical="center"/>
    </xf>
    <xf numFmtId="176" fontId="2" fillId="0" borderId="0" xfId="0" applyNumberFormat="1" applyFont="1" applyFill="1" applyBorder="1" applyAlignment="1" applyProtection="1"/>
    <xf numFmtId="180" fontId="2" fillId="0" borderId="0" xfId="0" applyNumberFormat="1" applyFont="1" applyFill="1" applyBorder="1" applyAlignment="1" applyProtection="1"/>
    <xf numFmtId="180" fontId="12" fillId="0" borderId="0" xfId="0" applyNumberFormat="1" applyFont="1" applyFill="1" applyBorder="1" applyAlignment="1" applyProtection="1">
      <alignment horizontal="center"/>
    </xf>
    <xf numFmtId="180" fontId="12" fillId="0" borderId="0" xfId="0" applyNumberFormat="1" applyFont="1" applyFill="1" applyBorder="1" applyAlignment="1" applyProtection="1"/>
    <xf numFmtId="182" fontId="8" fillId="0" borderId="0" xfId="0" applyNumberFormat="1" applyFont="1" applyFill="1" applyBorder="1" applyAlignment="1" applyProtection="1">
      <alignment horizontal="center" vertical="center"/>
    </xf>
    <xf numFmtId="182" fontId="8" fillId="0" borderId="0" xfId="0" applyNumberFormat="1" applyFont="1" applyFill="1" applyBorder="1" applyAlignment="1" applyProtection="1">
      <alignment vertical="center"/>
    </xf>
    <xf numFmtId="177" fontId="2" fillId="0" borderId="0" xfId="0" applyNumberFormat="1" applyFont="1" applyFill="1" applyBorder="1" applyAlignment="1" applyProtection="1">
      <alignment horizontal="center" vertical="center"/>
    </xf>
    <xf numFmtId="0" fontId="2" fillId="0" borderId="0" xfId="0" applyFont="1" applyFill="1" applyAlignment="1" applyProtection="1">
      <alignment horizontal="center" vertical="center"/>
    </xf>
    <xf numFmtId="182" fontId="2"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vertical="center" justifyLastLine="1"/>
    </xf>
    <xf numFmtId="0" fontId="2" fillId="0" borderId="1" xfId="0" applyFont="1" applyFill="1" applyBorder="1" applyAlignment="1" applyProtection="1">
      <alignment horizontal="center" vertical="center"/>
    </xf>
    <xf numFmtId="176" fontId="2" fillId="0" borderId="0" xfId="1" applyNumberFormat="1" applyFont="1" applyFill="1" applyAlignment="1" applyProtection="1">
      <alignment vertical="center"/>
    </xf>
    <xf numFmtId="176" fontId="2" fillId="0" borderId="0" xfId="1" applyNumberFormat="1" applyFont="1" applyFill="1" applyAlignment="1" applyProtection="1">
      <alignment horizontal="center" vertical="center"/>
    </xf>
    <xf numFmtId="176" fontId="2" fillId="0" borderId="0" xfId="1" applyNumberFormat="1" applyFont="1" applyFill="1" applyBorder="1" applyAlignment="1" applyProtection="1">
      <alignment horizontal="center" vertical="center"/>
    </xf>
    <xf numFmtId="0" fontId="2" fillId="0" borderId="0" xfId="0" applyFont="1" applyFill="1" applyAlignment="1" applyProtection="1">
      <alignment vertical="center"/>
    </xf>
    <xf numFmtId="0" fontId="9" fillId="0" borderId="0" xfId="0" applyFont="1" applyFill="1" applyBorder="1" applyAlignment="1" applyProtection="1">
      <alignment vertical="center"/>
    </xf>
    <xf numFmtId="0" fontId="2" fillId="0" borderId="0" xfId="0" applyFont="1" applyFill="1" applyBorder="1" applyAlignment="1" applyProtection="1">
      <alignment horizontal="distributed" vertical="center"/>
    </xf>
    <xf numFmtId="0" fontId="2" fillId="0" borderId="34" xfId="0" applyFont="1" applyFill="1" applyBorder="1" applyAlignment="1" applyProtection="1">
      <alignment vertical="center"/>
    </xf>
    <xf numFmtId="0" fontId="2" fillId="3" borderId="1" xfId="0" applyFont="1" applyFill="1" applyBorder="1" applyProtection="1">
      <alignment vertical="center"/>
    </xf>
    <xf numFmtId="0" fontId="2" fillId="0" borderId="0" xfId="0" applyFont="1" applyFill="1" applyAlignment="1" applyProtection="1">
      <alignment horizontal="right" vertical="center"/>
    </xf>
    <xf numFmtId="183" fontId="4" fillId="2" borderId="1" xfId="1" applyNumberFormat="1" applyFont="1" applyFill="1" applyBorder="1" applyAlignment="1" applyProtection="1">
      <alignment vertical="center"/>
    </xf>
    <xf numFmtId="183" fontId="2" fillId="0" borderId="1" xfId="0" applyNumberFormat="1" applyFont="1" applyFill="1" applyBorder="1" applyAlignment="1" applyProtection="1">
      <alignment vertical="center"/>
    </xf>
    <xf numFmtId="183" fontId="2" fillId="0" borderId="2" xfId="0" applyNumberFormat="1" applyFont="1" applyFill="1" applyBorder="1" applyAlignment="1" applyProtection="1">
      <alignment vertical="center"/>
    </xf>
    <xf numFmtId="183" fontId="2" fillId="0" borderId="0" xfId="0" applyNumberFormat="1" applyFont="1" applyFill="1" applyProtection="1">
      <alignment vertical="center"/>
    </xf>
    <xf numFmtId="183" fontId="2" fillId="0" borderId="0" xfId="0" applyNumberFormat="1" applyFont="1" applyProtection="1">
      <alignment vertical="center"/>
    </xf>
    <xf numFmtId="183" fontId="0" fillId="0" borderId="0" xfId="0" applyNumberFormat="1" applyProtection="1">
      <alignment vertical="center"/>
    </xf>
    <xf numFmtId="183" fontId="0" fillId="0" borderId="2" xfId="0" applyNumberFormat="1" applyBorder="1" applyAlignment="1" applyProtection="1">
      <alignment horizontal="center" vertical="center"/>
    </xf>
    <xf numFmtId="183" fontId="0" fillId="0" borderId="4" xfId="0" applyNumberFormat="1" applyBorder="1" applyAlignment="1" applyProtection="1">
      <alignment horizontal="center" vertical="center"/>
    </xf>
    <xf numFmtId="183" fontId="0" fillId="0" borderId="1" xfId="0" applyNumberFormat="1" applyBorder="1" applyAlignment="1" applyProtection="1">
      <alignment horizontal="center" vertical="center"/>
    </xf>
    <xf numFmtId="183" fontId="0" fillId="2" borderId="1" xfId="0" applyNumberFormat="1" applyFill="1" applyBorder="1" applyProtection="1">
      <alignment vertical="center"/>
    </xf>
    <xf numFmtId="183" fontId="0" fillId="0" borderId="0" xfId="0" applyNumberFormat="1" applyBorder="1" applyProtection="1">
      <alignment vertical="center"/>
    </xf>
    <xf numFmtId="183" fontId="0" fillId="0" borderId="0" xfId="0" applyNumberFormat="1" applyBorder="1" applyAlignment="1" applyProtection="1">
      <alignment horizontal="center" vertical="center"/>
    </xf>
    <xf numFmtId="183" fontId="0" fillId="0" borderId="1" xfId="0" applyNumberFormat="1" applyBorder="1" applyProtection="1">
      <alignment vertical="center"/>
    </xf>
    <xf numFmtId="183" fontId="0" fillId="0" borderId="2" xfId="0" applyNumberFormat="1" applyBorder="1" applyAlignment="1" applyProtection="1">
      <alignment horizontal="right" vertical="center"/>
    </xf>
    <xf numFmtId="183" fontId="0" fillId="0" borderId="3" xfId="0" applyNumberFormat="1" applyBorder="1" applyAlignment="1" applyProtection="1">
      <alignment horizontal="center" vertical="center"/>
    </xf>
    <xf numFmtId="183" fontId="0" fillId="0" borderId="3" xfId="0" applyNumberFormat="1" applyBorder="1" applyAlignment="1" applyProtection="1">
      <alignment horizontal="right" vertical="center"/>
    </xf>
    <xf numFmtId="183" fontId="0" fillId="0" borderId="4" xfId="0" applyNumberFormat="1" applyBorder="1" applyAlignment="1" applyProtection="1">
      <alignment horizontal="right" vertical="center"/>
    </xf>
    <xf numFmtId="183" fontId="0" fillId="0" borderId="1" xfId="0" applyNumberFormat="1" applyBorder="1" applyAlignment="1" applyProtection="1">
      <alignment horizontal="right" vertical="center"/>
    </xf>
    <xf numFmtId="183" fontId="0" fillId="0" borderId="1" xfId="0" applyNumberFormat="1" applyBorder="1" applyAlignment="1" applyProtection="1">
      <alignment horizontal="left" vertical="center" wrapText="1"/>
    </xf>
    <xf numFmtId="0" fontId="11"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176" fontId="2" fillId="3" borderId="2" xfId="1" applyNumberFormat="1" applyFont="1" applyFill="1" applyBorder="1" applyAlignment="1" applyProtection="1">
      <alignment horizontal="center" vertical="center"/>
      <protection locked="0"/>
    </xf>
    <xf numFmtId="176" fontId="2" fillId="3" borderId="14" xfId="1" applyNumberFormat="1" applyFont="1" applyFill="1" applyBorder="1" applyAlignment="1" applyProtection="1">
      <alignment horizontal="center" vertical="center"/>
      <protection locked="0"/>
    </xf>
    <xf numFmtId="176" fontId="2" fillId="3" borderId="25" xfId="1" applyNumberFormat="1" applyFont="1" applyFill="1" applyBorder="1" applyAlignment="1" applyProtection="1">
      <alignment horizontal="center" vertical="center"/>
      <protection locked="0"/>
    </xf>
    <xf numFmtId="176" fontId="2" fillId="3" borderId="26" xfId="1" applyNumberFormat="1" applyFont="1" applyFill="1" applyBorder="1" applyAlignment="1" applyProtection="1">
      <alignment horizontal="center" vertical="center"/>
      <protection locked="0"/>
    </xf>
    <xf numFmtId="176" fontId="2" fillId="0" borderId="27" xfId="1" applyNumberFormat="1" applyFont="1" applyFill="1" applyBorder="1" applyAlignment="1" applyProtection="1">
      <alignment horizontal="center" vertical="center"/>
    </xf>
    <xf numFmtId="176" fontId="2" fillId="0" borderId="29" xfId="1" applyNumberFormat="1" applyFont="1" applyFill="1" applyBorder="1" applyAlignment="1" applyProtection="1">
      <alignment horizontal="center" vertical="center"/>
    </xf>
    <xf numFmtId="176" fontId="12" fillId="0" borderId="45" xfId="1" applyNumberFormat="1" applyFont="1" applyFill="1" applyBorder="1" applyAlignment="1" applyProtection="1">
      <alignment horizontal="right" vertical="center"/>
    </xf>
    <xf numFmtId="176" fontId="12" fillId="0" borderId="28" xfId="1" applyNumberFormat="1" applyFont="1" applyFill="1" applyBorder="1" applyAlignment="1" applyProtection="1">
      <alignment horizontal="right" vertical="center"/>
    </xf>
    <xf numFmtId="176" fontId="2" fillId="0" borderId="44" xfId="1" applyNumberFormat="1" applyFont="1" applyFill="1" applyBorder="1" applyAlignment="1" applyProtection="1">
      <alignment horizontal="center" vertical="center"/>
    </xf>
    <xf numFmtId="176" fontId="2" fillId="0" borderId="24" xfId="1" applyNumberFormat="1" applyFont="1" applyFill="1" applyBorder="1" applyAlignment="1" applyProtection="1">
      <alignment horizontal="center" vertical="center"/>
    </xf>
    <xf numFmtId="0" fontId="14" fillId="0" borderId="41" xfId="0" applyFont="1" applyFill="1" applyBorder="1" applyAlignment="1" applyProtection="1">
      <alignment horizontal="center" vertical="center" justifyLastLine="1"/>
    </xf>
    <xf numFmtId="0" fontId="14" fillId="0" borderId="42" xfId="0" applyFont="1" applyFill="1" applyBorder="1" applyAlignment="1" applyProtection="1">
      <alignment horizontal="center" vertical="center" justifyLastLine="1"/>
    </xf>
    <xf numFmtId="0" fontId="14" fillId="0" borderId="43" xfId="0" applyFont="1" applyFill="1" applyBorder="1" applyAlignment="1" applyProtection="1">
      <alignment horizontal="center" vertical="center" justifyLastLine="1"/>
    </xf>
    <xf numFmtId="0" fontId="16" fillId="0" borderId="19" xfId="0" applyFont="1" applyFill="1" applyBorder="1" applyAlignment="1" applyProtection="1">
      <alignment horizontal="distributed" vertical="center" justifyLastLine="1"/>
    </xf>
    <xf numFmtId="0" fontId="16" fillId="0" borderId="33" xfId="0" applyFont="1" applyFill="1" applyBorder="1" applyAlignment="1" applyProtection="1">
      <alignment horizontal="distributed" vertical="center" justifyLastLine="1"/>
    </xf>
    <xf numFmtId="0" fontId="16" fillId="0" borderId="20" xfId="0" applyFont="1" applyFill="1" applyBorder="1" applyAlignment="1" applyProtection="1">
      <alignment horizontal="distributed" vertical="center" justifyLastLine="1"/>
    </xf>
    <xf numFmtId="0" fontId="16" fillId="0" borderId="23" xfId="0" applyFont="1" applyFill="1" applyBorder="1" applyAlignment="1" applyProtection="1">
      <alignment horizontal="distributed" vertical="center" justifyLastLine="1"/>
    </xf>
    <xf numFmtId="0" fontId="16" fillId="0" borderId="0" xfId="0" applyFont="1" applyFill="1" applyBorder="1" applyAlignment="1" applyProtection="1">
      <alignment horizontal="distributed" vertical="center" justifyLastLine="1"/>
    </xf>
    <xf numFmtId="0" fontId="16" fillId="0" borderId="34" xfId="0" applyFont="1" applyFill="1" applyBorder="1" applyAlignment="1" applyProtection="1">
      <alignment horizontal="distributed" vertical="center" justifyLastLine="1"/>
    </xf>
    <xf numFmtId="0" fontId="16" fillId="0" borderId="21" xfId="0" applyFont="1" applyFill="1" applyBorder="1" applyAlignment="1" applyProtection="1">
      <alignment horizontal="distributed" vertical="center" justifyLastLine="1"/>
    </xf>
    <xf numFmtId="0" fontId="16" fillId="0" borderId="32" xfId="0" applyFont="1" applyFill="1" applyBorder="1" applyAlignment="1" applyProtection="1">
      <alignment horizontal="distributed" vertical="center" justifyLastLine="1"/>
    </xf>
    <xf numFmtId="0" fontId="16" fillId="0" borderId="22" xfId="0" applyFont="1" applyFill="1" applyBorder="1" applyAlignment="1" applyProtection="1">
      <alignment horizontal="distributed" vertical="center" justifyLastLine="1"/>
    </xf>
    <xf numFmtId="176" fontId="2" fillId="3" borderId="1" xfId="1" applyNumberFormat="1" applyFont="1" applyFill="1" applyBorder="1" applyAlignment="1" applyProtection="1">
      <alignment horizontal="center" vertical="center"/>
      <protection locked="0"/>
    </xf>
    <xf numFmtId="176" fontId="2" fillId="3" borderId="12" xfId="1" applyNumberFormat="1" applyFont="1" applyFill="1" applyBorder="1" applyAlignment="1" applyProtection="1">
      <alignment horizontal="center" vertical="center"/>
      <protection locked="0"/>
    </xf>
    <xf numFmtId="176" fontId="2" fillId="3" borderId="13" xfId="1" applyNumberFormat="1"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shrinkToFit="1"/>
      <protection locked="0"/>
    </xf>
    <xf numFmtId="176" fontId="2" fillId="3" borderId="12" xfId="1" applyNumberFormat="1" applyFont="1" applyFill="1" applyBorder="1" applyAlignment="1" applyProtection="1">
      <alignment horizontal="right" vertical="center"/>
      <protection locked="0"/>
    </xf>
    <xf numFmtId="176" fontId="2" fillId="3" borderId="13" xfId="1" applyNumberFormat="1" applyFont="1" applyFill="1" applyBorder="1" applyAlignment="1" applyProtection="1">
      <alignment horizontal="right" vertical="center"/>
      <protection locked="0"/>
    </xf>
    <xf numFmtId="0" fontId="2" fillId="0" borderId="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7" fillId="0" borderId="0" xfId="0" applyFont="1" applyFill="1" applyAlignment="1" applyProtection="1">
      <alignment horizontal="left" vertical="center"/>
    </xf>
    <xf numFmtId="0" fontId="7" fillId="0" borderId="7" xfId="0" applyFont="1" applyFill="1" applyBorder="1" applyAlignment="1" applyProtection="1">
      <alignment horizontal="left" vertical="center"/>
    </xf>
    <xf numFmtId="0" fontId="2"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183" fontId="0" fillId="0" borderId="30" xfId="0" applyNumberFormat="1" applyBorder="1" applyAlignment="1" applyProtection="1">
      <alignment horizontal="center" vertical="center"/>
    </xf>
    <xf numFmtId="183" fontId="0" fillId="0" borderId="31" xfId="0" applyNumberFormat="1" applyBorder="1" applyAlignment="1" applyProtection="1">
      <alignment horizontal="center" vertical="center"/>
    </xf>
    <xf numFmtId="180" fontId="12" fillId="0" borderId="32" xfId="0" applyNumberFormat="1" applyFont="1" applyFill="1" applyBorder="1" applyAlignment="1" applyProtection="1">
      <alignment horizontal="center"/>
    </xf>
    <xf numFmtId="180" fontId="12" fillId="0" borderId="0" xfId="0" applyNumberFormat="1" applyFont="1" applyFill="1" applyBorder="1" applyAlignment="1" applyProtection="1">
      <alignment horizontal="center"/>
    </xf>
    <xf numFmtId="183" fontId="2" fillId="0" borderId="0" xfId="0" applyNumberFormat="1" applyFont="1" applyFill="1" applyBorder="1" applyAlignment="1" applyProtection="1">
      <alignment horizontal="center" vertical="center"/>
    </xf>
    <xf numFmtId="183" fontId="8" fillId="0" borderId="19" xfId="0" applyNumberFormat="1" applyFont="1" applyFill="1" applyBorder="1" applyAlignment="1" applyProtection="1">
      <alignment horizontal="center" vertical="center"/>
    </xf>
    <xf numFmtId="183" fontId="8" fillId="0" borderId="33" xfId="0" applyNumberFormat="1" applyFont="1" applyFill="1" applyBorder="1" applyAlignment="1" applyProtection="1">
      <alignment horizontal="center" vertical="center"/>
    </xf>
    <xf numFmtId="183" fontId="8" fillId="0" borderId="20" xfId="0" applyNumberFormat="1" applyFont="1" applyFill="1" applyBorder="1" applyAlignment="1" applyProtection="1">
      <alignment horizontal="center" vertical="center"/>
    </xf>
    <xf numFmtId="183" fontId="8" fillId="0" borderId="21" xfId="0" applyNumberFormat="1" applyFont="1" applyFill="1" applyBorder="1" applyAlignment="1" applyProtection="1">
      <alignment horizontal="center" vertical="center"/>
    </xf>
    <xf numFmtId="183" fontId="8" fillId="0" borderId="32" xfId="0" applyNumberFormat="1" applyFont="1" applyFill="1" applyBorder="1" applyAlignment="1" applyProtection="1">
      <alignment horizontal="center" vertical="center"/>
    </xf>
    <xf numFmtId="183" fontId="8" fillId="0" borderId="22" xfId="0" applyNumberFormat="1" applyFont="1" applyFill="1" applyBorder="1" applyAlignment="1" applyProtection="1">
      <alignment horizontal="center" vertical="center"/>
    </xf>
    <xf numFmtId="183" fontId="9" fillId="0" borderId="23" xfId="0" applyNumberFormat="1" applyFont="1" applyFill="1" applyBorder="1" applyAlignment="1" applyProtection="1">
      <alignment horizontal="center" vertical="center"/>
    </xf>
    <xf numFmtId="183" fontId="8" fillId="0" borderId="0" xfId="0" applyNumberFormat="1" applyFont="1" applyFill="1" applyBorder="1" applyAlignment="1" applyProtection="1">
      <alignment horizontal="center" vertical="center"/>
    </xf>
    <xf numFmtId="183" fontId="0" fillId="0" borderId="0" xfId="0" applyNumberFormat="1" applyAlignment="1" applyProtection="1">
      <alignment horizontal="left" vertical="center"/>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177" fontId="2" fillId="0" borderId="2" xfId="0" applyNumberFormat="1" applyFont="1" applyFill="1" applyBorder="1" applyAlignment="1" applyProtection="1">
      <alignment horizontal="center" vertical="center"/>
    </xf>
    <xf numFmtId="177" fontId="2" fillId="0" borderId="4" xfId="0" applyNumberFormat="1" applyFont="1" applyFill="1" applyBorder="1" applyAlignment="1" applyProtection="1">
      <alignment horizontal="center" vertical="center"/>
    </xf>
    <xf numFmtId="183" fontId="0" fillId="0" borderId="12" xfId="0" applyNumberFormat="1" applyBorder="1" applyAlignment="1" applyProtection="1">
      <alignment horizontal="left" vertical="center"/>
    </xf>
    <xf numFmtId="183" fontId="0" fillId="0" borderId="24" xfId="0" applyNumberFormat="1" applyBorder="1" applyAlignment="1" applyProtection="1">
      <alignment horizontal="left" vertical="center"/>
    </xf>
    <xf numFmtId="183" fontId="0" fillId="0" borderId="13" xfId="0" applyNumberFormat="1" applyBorder="1" applyAlignment="1" applyProtection="1">
      <alignment horizontal="left" vertical="center"/>
    </xf>
    <xf numFmtId="0" fontId="2" fillId="0" borderId="14"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183" fontId="2" fillId="0" borderId="2" xfId="0" applyNumberFormat="1" applyFont="1" applyFill="1" applyBorder="1" applyAlignment="1" applyProtection="1">
      <alignment horizontal="right" vertical="center"/>
    </xf>
    <xf numFmtId="183" fontId="2" fillId="0" borderId="4" xfId="0" applyNumberFormat="1" applyFont="1" applyFill="1" applyBorder="1" applyAlignment="1" applyProtection="1">
      <alignment horizontal="right" vertical="center"/>
    </xf>
    <xf numFmtId="183" fontId="0" fillId="0" borderId="2" xfId="0" applyNumberFormat="1" applyBorder="1" applyAlignment="1" applyProtection="1">
      <alignment horizontal="center" vertical="center" wrapText="1"/>
    </xf>
    <xf numFmtId="183" fontId="0" fillId="0" borderId="4" xfId="0" applyNumberFormat="1" applyBorder="1" applyAlignment="1" applyProtection="1">
      <alignment horizontal="center" vertical="center" wrapText="1"/>
    </xf>
    <xf numFmtId="183" fontId="0" fillId="0" borderId="14" xfId="0" applyNumberFormat="1" applyBorder="1" applyAlignment="1" applyProtection="1">
      <alignment horizontal="left" vertical="center" wrapText="1"/>
    </xf>
    <xf numFmtId="183" fontId="0" fillId="0" borderId="15" xfId="0" applyNumberFormat="1" applyBorder="1" applyAlignment="1" applyProtection="1">
      <alignment horizontal="left" vertical="center" wrapText="1"/>
    </xf>
    <xf numFmtId="183" fontId="0" fillId="0" borderId="16" xfId="0" applyNumberFormat="1" applyBorder="1" applyAlignment="1" applyProtection="1">
      <alignment horizontal="left" vertical="center" wrapText="1"/>
    </xf>
    <xf numFmtId="183" fontId="0" fillId="0" borderId="17" xfId="0" applyNumberFormat="1" applyBorder="1" applyAlignment="1" applyProtection="1">
      <alignment horizontal="left" vertical="center" wrapText="1"/>
    </xf>
    <xf numFmtId="183" fontId="0" fillId="0" borderId="7" xfId="0" applyNumberFormat="1" applyBorder="1" applyAlignment="1" applyProtection="1">
      <alignment horizontal="left" vertical="center" wrapText="1"/>
    </xf>
    <xf numFmtId="183" fontId="0" fillId="0" borderId="18" xfId="0" applyNumberFormat="1" applyBorder="1" applyAlignment="1" applyProtection="1">
      <alignment horizontal="left" vertical="center" wrapText="1"/>
    </xf>
    <xf numFmtId="183" fontId="0" fillId="2" borderId="1" xfId="0" applyNumberFormat="1" applyFill="1" applyBorder="1" applyAlignment="1" applyProtection="1">
      <alignment horizontal="right" vertical="center"/>
    </xf>
    <xf numFmtId="0" fontId="13" fillId="4" borderId="35" xfId="0" applyFont="1" applyFill="1" applyBorder="1" applyAlignment="1" applyProtection="1">
      <alignment horizontal="center" vertical="center"/>
    </xf>
    <xf numFmtId="0" fontId="13" fillId="4" borderId="36" xfId="0" applyFont="1" applyFill="1" applyBorder="1" applyAlignment="1" applyProtection="1">
      <alignment horizontal="center" vertical="center"/>
    </xf>
    <xf numFmtId="0" fontId="13" fillId="4" borderId="37" xfId="0" applyFont="1" applyFill="1" applyBorder="1" applyAlignment="1" applyProtection="1">
      <alignment horizontal="center" vertical="center"/>
    </xf>
    <xf numFmtId="0" fontId="13" fillId="4" borderId="38"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183" fontId="2" fillId="0" borderId="1" xfId="0" applyNumberFormat="1" applyFont="1" applyFill="1" applyBorder="1" applyAlignment="1" applyProtection="1">
      <alignment horizontal="center" vertical="center"/>
    </xf>
    <xf numFmtId="183" fontId="2" fillId="0" borderId="12" xfId="0" applyNumberFormat="1" applyFont="1" applyFill="1" applyBorder="1" applyAlignment="1" applyProtection="1">
      <alignment horizontal="center" vertical="center"/>
    </xf>
    <xf numFmtId="183" fontId="2" fillId="0" borderId="14" xfId="0" applyNumberFormat="1" applyFont="1" applyFill="1" applyBorder="1" applyAlignment="1" applyProtection="1">
      <alignment horizontal="center" vertical="center"/>
    </xf>
    <xf numFmtId="183" fontId="2" fillId="0" borderId="15" xfId="0" applyNumberFormat="1" applyFont="1" applyFill="1" applyBorder="1" applyAlignment="1" applyProtection="1">
      <alignment horizontal="center" vertical="center"/>
    </xf>
    <xf numFmtId="183" fontId="2" fillId="0" borderId="17" xfId="0" applyNumberFormat="1" applyFont="1" applyFill="1" applyBorder="1" applyAlignment="1" applyProtection="1">
      <alignment horizontal="center" vertical="center"/>
    </xf>
    <xf numFmtId="183" fontId="2" fillId="0" borderId="7" xfId="0" applyNumberFormat="1" applyFont="1" applyFill="1" applyBorder="1" applyAlignment="1" applyProtection="1">
      <alignment horizontal="center" vertical="center"/>
    </xf>
    <xf numFmtId="183" fontId="12" fillId="0" borderId="37" xfId="0" applyNumberFormat="1" applyFont="1" applyFill="1" applyBorder="1" applyAlignment="1" applyProtection="1">
      <alignment horizontal="center" vertical="center"/>
    </xf>
    <xf numFmtId="183" fontId="12" fillId="0" borderId="38" xfId="0" applyNumberFormat="1" applyFont="1" applyFill="1" applyBorder="1" applyAlignment="1" applyProtection="1">
      <alignment horizontal="center" vertical="center"/>
    </xf>
    <xf numFmtId="183" fontId="12" fillId="0" borderId="39" xfId="0" applyNumberFormat="1" applyFont="1" applyFill="1" applyBorder="1" applyAlignment="1" applyProtection="1">
      <alignment horizontal="center" vertical="center"/>
    </xf>
    <xf numFmtId="183" fontId="12" fillId="0" borderId="40" xfId="0" applyNumberFormat="1" applyFont="1" applyFill="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13" fillId="4" borderId="1" xfId="0" applyFont="1" applyFill="1" applyBorder="1" applyAlignment="1" applyProtection="1">
      <alignment horizontal="center" vertical="center"/>
    </xf>
    <xf numFmtId="0" fontId="13" fillId="4" borderId="1" xfId="0" applyFont="1" applyFill="1" applyBorder="1" applyAlignment="1" applyProtection="1">
      <alignment horizontal="center" vertical="center" wrapText="1"/>
    </xf>
    <xf numFmtId="0" fontId="13" fillId="4" borderId="12" xfId="0" applyFont="1" applyFill="1" applyBorder="1" applyAlignment="1" applyProtection="1">
      <alignment horizontal="center" vertical="center"/>
    </xf>
    <xf numFmtId="0" fontId="2" fillId="0" borderId="14"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183" fontId="2" fillId="0" borderId="16" xfId="0" applyNumberFormat="1" applyFont="1" applyFill="1" applyBorder="1" applyAlignment="1" applyProtection="1">
      <alignment horizontal="center" vertical="center"/>
    </xf>
    <xf numFmtId="183" fontId="2" fillId="0" borderId="18" xfId="0" applyNumberFormat="1" applyFont="1" applyFill="1" applyBorder="1" applyAlignment="1" applyProtection="1">
      <alignment horizontal="center" vertical="center"/>
    </xf>
    <xf numFmtId="183" fontId="0" fillId="0" borderId="1" xfId="0" applyNumberFormat="1" applyBorder="1" applyAlignment="1" applyProtection="1">
      <alignment horizontal="center" vertical="center"/>
    </xf>
    <xf numFmtId="183" fontId="0" fillId="0" borderId="2" xfId="0" applyNumberFormat="1" applyBorder="1" applyAlignment="1" applyProtection="1">
      <alignment horizontal="right" vertical="center"/>
    </xf>
    <xf numFmtId="183" fontId="0" fillId="0" borderId="4" xfId="0" applyNumberFormat="1" applyBorder="1" applyAlignment="1" applyProtection="1">
      <alignment horizontal="right" vertical="center"/>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183" fontId="2" fillId="0" borderId="2" xfId="0" applyNumberFormat="1" applyFont="1" applyBorder="1" applyAlignment="1" applyProtection="1">
      <alignment horizontal="center" vertical="center"/>
    </xf>
    <xf numFmtId="183" fontId="2" fillId="0" borderId="4" xfId="0" applyNumberFormat="1" applyFont="1" applyBorder="1" applyAlignment="1" applyProtection="1">
      <alignment horizontal="center" vertical="center"/>
    </xf>
    <xf numFmtId="180" fontId="2" fillId="0" borderId="2" xfId="0" applyNumberFormat="1" applyFont="1" applyBorder="1" applyAlignment="1" applyProtection="1">
      <alignment horizontal="center" vertical="center"/>
    </xf>
    <xf numFmtId="180" fontId="2" fillId="0" borderId="4" xfId="0" applyNumberFormat="1" applyFont="1" applyBorder="1" applyAlignment="1" applyProtection="1">
      <alignment horizontal="center" vertical="center"/>
    </xf>
    <xf numFmtId="183" fontId="2" fillId="0" borderId="2" xfId="0" applyNumberFormat="1" applyFont="1" applyBorder="1" applyAlignment="1" applyProtection="1">
      <alignment horizontal="right" vertical="center"/>
    </xf>
    <xf numFmtId="183" fontId="2" fillId="0" borderId="4" xfId="0" applyNumberFormat="1" applyFont="1" applyBorder="1" applyAlignment="1" applyProtection="1">
      <alignment horizontal="right" vertical="center"/>
    </xf>
    <xf numFmtId="0" fontId="2" fillId="0" borderId="15"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183" fontId="2" fillId="0" borderId="1" xfId="0" applyNumberFormat="1" applyFont="1" applyFill="1" applyBorder="1" applyAlignment="1" applyProtection="1">
      <alignment horizontal="right" vertical="center"/>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183" fontId="2" fillId="2" borderId="2" xfId="1" applyNumberFormat="1" applyFont="1" applyFill="1" applyBorder="1" applyAlignment="1" applyProtection="1">
      <alignment horizontal="right" vertical="center"/>
    </xf>
    <xf numFmtId="183" fontId="2" fillId="2" borderId="4" xfId="1" applyNumberFormat="1" applyFont="1" applyFill="1" applyBorder="1" applyAlignment="1" applyProtection="1">
      <alignment horizontal="right" vertical="center"/>
    </xf>
    <xf numFmtId="180" fontId="2" fillId="0" borderId="2" xfId="1" applyNumberFormat="1" applyFont="1" applyFill="1" applyBorder="1" applyAlignment="1" applyProtection="1">
      <alignment horizontal="center" vertical="center"/>
    </xf>
    <xf numFmtId="180" fontId="2" fillId="0" borderId="4" xfId="1" applyNumberFormat="1" applyFont="1" applyFill="1" applyBorder="1" applyAlignment="1" applyProtection="1">
      <alignment horizontal="center" vertical="center"/>
    </xf>
    <xf numFmtId="183" fontId="2" fillId="0" borderId="2" xfId="1" applyNumberFormat="1" applyFont="1" applyFill="1" applyBorder="1" applyAlignment="1" applyProtection="1">
      <alignment horizontal="right" vertical="center"/>
    </xf>
    <xf numFmtId="183" fontId="2" fillId="0" borderId="4" xfId="1" applyNumberFormat="1" applyFont="1" applyFill="1" applyBorder="1" applyAlignment="1" applyProtection="1">
      <alignment horizontal="right" vertical="center"/>
    </xf>
    <xf numFmtId="0" fontId="2" fillId="4" borderId="2"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183" fontId="0" fillId="0" borderId="0" xfId="0" applyNumberFormat="1" applyFill="1" applyBorder="1" applyAlignment="1" applyProtection="1">
      <alignment horizontal="left" vertical="center"/>
    </xf>
    <xf numFmtId="183" fontId="0" fillId="0" borderId="12" xfId="0" applyNumberFormat="1" applyBorder="1" applyAlignment="1" applyProtection="1">
      <alignment horizontal="center" vertical="center"/>
    </xf>
    <xf numFmtId="183" fontId="0" fillId="0" borderId="24" xfId="0" applyNumberFormat="1" applyBorder="1" applyAlignment="1" applyProtection="1">
      <alignment horizontal="center" vertical="center"/>
    </xf>
    <xf numFmtId="183" fontId="0" fillId="0" borderId="13" xfId="0" applyNumberFormat="1" applyBorder="1" applyAlignment="1" applyProtection="1">
      <alignment horizontal="center" vertical="center"/>
    </xf>
    <xf numFmtId="183" fontId="4" fillId="2" borderId="2" xfId="1" applyNumberFormat="1" applyFont="1" applyFill="1" applyBorder="1" applyAlignment="1" applyProtection="1">
      <alignment horizontal="right" vertical="center"/>
    </xf>
    <xf numFmtId="183" fontId="4" fillId="2" borderId="4" xfId="1" applyNumberFormat="1" applyFont="1" applyFill="1" applyBorder="1" applyAlignment="1" applyProtection="1">
      <alignment horizontal="right" vertical="center"/>
    </xf>
    <xf numFmtId="177" fontId="4" fillId="0" borderId="2" xfId="1" applyNumberFormat="1" applyFont="1" applyFill="1" applyBorder="1" applyAlignment="1" applyProtection="1">
      <alignment horizontal="right" vertical="center"/>
    </xf>
    <xf numFmtId="177" fontId="4" fillId="0" borderId="4" xfId="1" applyNumberFormat="1" applyFont="1" applyFill="1" applyBorder="1" applyAlignment="1" applyProtection="1">
      <alignment horizontal="right" vertical="center"/>
    </xf>
    <xf numFmtId="183" fontId="4" fillId="0" borderId="1" xfId="1" applyNumberFormat="1" applyFont="1" applyFill="1" applyBorder="1" applyAlignment="1" applyProtection="1">
      <alignment horizontal="right" vertical="center"/>
    </xf>
    <xf numFmtId="0" fontId="12" fillId="0" borderId="0"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83" fontId="4" fillId="0" borderId="2" xfId="1" applyNumberFormat="1" applyFont="1" applyFill="1" applyBorder="1" applyAlignment="1" applyProtection="1">
      <alignment horizontal="right" vertical="center"/>
    </xf>
    <xf numFmtId="183" fontId="4" fillId="0" borderId="4" xfId="1" applyNumberFormat="1" applyFont="1" applyFill="1" applyBorder="1" applyAlignment="1" applyProtection="1">
      <alignment horizontal="right" vertical="center"/>
    </xf>
    <xf numFmtId="183" fontId="4" fillId="2" borderId="1" xfId="1" applyNumberFormat="1" applyFont="1" applyFill="1" applyBorder="1" applyAlignment="1" applyProtection="1">
      <alignment horizontal="right" vertical="center"/>
    </xf>
    <xf numFmtId="0" fontId="6" fillId="0" borderId="2"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178" fontId="4" fillId="0" borderId="2" xfId="1" applyNumberFormat="1" applyFont="1" applyFill="1" applyBorder="1" applyAlignment="1" applyProtection="1">
      <alignment horizontal="center" vertical="center"/>
    </xf>
    <xf numFmtId="178" fontId="4" fillId="0" borderId="4" xfId="1" applyNumberFormat="1"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183" fontId="4" fillId="0" borderId="2" xfId="0" applyNumberFormat="1" applyFont="1" applyFill="1" applyBorder="1" applyAlignment="1" applyProtection="1">
      <alignment horizontal="right" vertical="center"/>
    </xf>
    <xf numFmtId="183" fontId="4" fillId="0" borderId="4" xfId="0" applyNumberFormat="1" applyFont="1" applyFill="1" applyBorder="1" applyAlignment="1" applyProtection="1">
      <alignment horizontal="right" vertical="center"/>
    </xf>
    <xf numFmtId="181" fontId="4" fillId="0" borderId="2" xfId="0" applyNumberFormat="1" applyFont="1" applyFill="1" applyBorder="1" applyAlignment="1" applyProtection="1">
      <alignment horizontal="center" vertical="center"/>
    </xf>
    <xf numFmtId="181" fontId="4" fillId="0" borderId="4"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177" fontId="4" fillId="3" borderId="1" xfId="1"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textRotation="255" wrapText="1"/>
    </xf>
    <xf numFmtId="0" fontId="4" fillId="0" borderId="4" xfId="0" applyFont="1" applyFill="1" applyBorder="1" applyAlignment="1" applyProtection="1">
      <alignment horizontal="center" vertical="center" textRotation="255" wrapText="1"/>
    </xf>
    <xf numFmtId="0" fontId="5" fillId="0" borderId="2"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177" fontId="4" fillId="0" borderId="4" xfId="1" applyNumberFormat="1" applyFont="1" applyFill="1" applyBorder="1" applyAlignment="1" applyProtection="1">
      <alignment horizontal="center" vertical="center"/>
    </xf>
    <xf numFmtId="183" fontId="0" fillId="0" borderId="7" xfId="0" applyNumberFormat="1" applyBorder="1" applyAlignment="1" applyProtection="1">
      <alignment horizontal="left" vertical="center"/>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4" xfId="0" applyFont="1" applyFill="1" applyBorder="1" applyAlignment="1" applyProtection="1">
      <alignment horizontal="center" vertical="center" textRotation="255" wrapText="1"/>
    </xf>
    <xf numFmtId="0" fontId="5" fillId="0" borderId="2"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177" fontId="4" fillId="3" borderId="2" xfId="1" applyNumberFormat="1" applyFont="1" applyFill="1" applyBorder="1" applyAlignment="1" applyProtection="1">
      <alignment horizontal="center" vertical="center"/>
      <protection locked="0"/>
    </xf>
    <xf numFmtId="177" fontId="4" fillId="3" borderId="4" xfId="1"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textRotation="255" shrinkToFit="1"/>
    </xf>
    <xf numFmtId="0" fontId="4" fillId="0" borderId="3" xfId="0" applyFont="1" applyFill="1" applyBorder="1" applyAlignment="1" applyProtection="1">
      <alignment horizontal="center" vertical="center" textRotation="255" shrinkToFit="1"/>
    </xf>
    <xf numFmtId="0" fontId="4" fillId="0" borderId="4" xfId="0" applyFont="1" applyFill="1" applyBorder="1" applyAlignment="1" applyProtection="1">
      <alignment horizontal="center" vertical="center" textRotation="255" shrinkToFit="1"/>
    </xf>
    <xf numFmtId="0" fontId="4" fillId="4" borderId="10" xfId="0" applyFont="1" applyFill="1" applyBorder="1" applyAlignment="1" applyProtection="1">
      <alignment horizontal="center" vertical="center" wrapText="1"/>
    </xf>
    <xf numFmtId="0" fontId="4" fillId="4" borderId="11" xfId="0" applyFont="1" applyFill="1" applyBorder="1" applyAlignment="1" applyProtection="1">
      <alignment horizontal="center" vertical="center"/>
    </xf>
    <xf numFmtId="0" fontId="4" fillId="4" borderId="2"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18" xfId="0" applyFont="1" applyFill="1" applyBorder="1" applyAlignment="1" applyProtection="1">
      <alignment horizontal="center" vertical="center"/>
    </xf>
    <xf numFmtId="0" fontId="10" fillId="0" borderId="0" xfId="0" applyFont="1" applyFill="1" applyAlignment="1" applyProtection="1">
      <alignment horizontal="center" vertical="center"/>
    </xf>
    <xf numFmtId="0" fontId="12" fillId="0" borderId="0" xfId="0" applyFont="1" applyFill="1" applyAlignment="1" applyProtection="1">
      <alignment horizontal="center" vertical="center"/>
    </xf>
    <xf numFmtId="0" fontId="4" fillId="4" borderId="8" xfId="0" applyFont="1" applyFill="1" applyBorder="1" applyAlignment="1" applyProtection="1">
      <alignment horizontal="center" vertical="center"/>
    </xf>
    <xf numFmtId="0" fontId="4" fillId="4" borderId="9" xfId="0" applyFont="1" applyFill="1" applyBorder="1" applyAlignment="1" applyProtection="1">
      <alignment horizontal="center" vertical="center"/>
    </xf>
  </cellXfs>
  <cellStyles count="2">
    <cellStyle name="桁区切り" xfId="1" builtinId="6"/>
    <cellStyle name="標準" xfId="0" builtinId="0"/>
  </cellStyles>
  <dxfs count="2">
    <dxf>
      <fill>
        <patternFill>
          <bgColor rgb="FFFFC7CE"/>
        </patternFill>
      </fill>
    </dxf>
    <dxf>
      <font>
        <color auto="1"/>
      </font>
      <fill>
        <patternFill>
          <fgColor rgb="FF000000"/>
          <bgColor rgb="FFFFFF00"/>
        </patternFill>
      </fill>
    </dxf>
  </dxfs>
  <tableStyles count="0" defaultTableStyle="TableStyleMedium9" defaultPivotStyle="PivotStyleLight16"/>
  <colors>
    <mruColors>
      <color rgb="FF99FF33"/>
      <color rgb="FF000000"/>
      <color rgb="FFFF99CC"/>
      <color rgb="FFFF66C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tabSelected="1" view="pageBreakPreview" zoomScaleNormal="70" zoomScaleSheetLayoutView="100" workbookViewId="0">
      <selection activeCell="J57" sqref="J57:K57"/>
    </sheetView>
  </sheetViews>
  <sheetFormatPr defaultRowHeight="13.5" x14ac:dyDescent="0.15"/>
  <cols>
    <col min="1" max="1" width="8.75" style="6" customWidth="1"/>
    <col min="2" max="2" width="12.625" style="6" customWidth="1"/>
    <col min="3" max="5" width="6.625" style="6" customWidth="1"/>
    <col min="6" max="6" width="6.125" style="6" customWidth="1"/>
    <col min="7" max="7" width="13.625" style="6" customWidth="1"/>
    <col min="8" max="8" width="12.625" style="6" customWidth="1"/>
    <col min="9" max="9" width="9.125" style="6" customWidth="1"/>
    <col min="10" max="12" width="12.625" style="6" customWidth="1"/>
    <col min="13" max="13" width="6.125" style="6" customWidth="1"/>
    <col min="14" max="14" width="4.625" style="6" customWidth="1"/>
    <col min="15" max="15" width="14.125" style="6" customWidth="1"/>
    <col min="16" max="16" width="12.625" style="6" customWidth="1"/>
    <col min="17" max="17" width="6.125" style="6" customWidth="1"/>
    <col min="18" max="18" width="12.625" style="6" customWidth="1"/>
    <col min="19" max="19" width="6.125" style="6" customWidth="1"/>
    <col min="20" max="20" width="9" style="47" hidden="1" customWidth="1"/>
    <col min="21" max="26" width="0" style="47" hidden="1" customWidth="1"/>
    <col min="27" max="27" width="11.125" style="6" customWidth="1"/>
    <col min="28" max="16384" width="9" style="6"/>
  </cols>
  <sheetData>
    <row r="1" spans="1:26" ht="30.75" x14ac:dyDescent="0.15">
      <c r="A1" s="253" t="s">
        <v>103</v>
      </c>
      <c r="B1" s="253"/>
      <c r="C1" s="253"/>
      <c r="D1" s="253"/>
      <c r="E1" s="253"/>
      <c r="F1" s="253"/>
      <c r="G1" s="253"/>
      <c r="H1" s="253"/>
      <c r="I1" s="253"/>
      <c r="J1" s="253"/>
      <c r="K1" s="253"/>
      <c r="L1" s="253"/>
      <c r="M1" s="253"/>
      <c r="N1" s="253"/>
      <c r="O1" s="253"/>
      <c r="P1" s="253"/>
      <c r="Q1" s="253"/>
      <c r="R1" s="253"/>
      <c r="S1" s="3"/>
      <c r="T1" s="45"/>
      <c r="U1" s="45"/>
      <c r="V1" s="46"/>
    </row>
    <row r="2" spans="1:26" ht="13.5" customHeight="1" x14ac:dyDescent="0.15">
      <c r="A2" s="4"/>
      <c r="B2" s="41" t="s">
        <v>104</v>
      </c>
      <c r="C2" s="40"/>
      <c r="D2" s="4" t="s">
        <v>105</v>
      </c>
      <c r="E2" s="4"/>
      <c r="F2" s="4"/>
      <c r="G2" s="4"/>
      <c r="H2" s="4"/>
      <c r="I2" s="4"/>
      <c r="J2" s="4"/>
      <c r="K2" s="4"/>
      <c r="L2" s="4"/>
      <c r="M2" s="4"/>
      <c r="N2" s="4"/>
      <c r="O2" s="4"/>
      <c r="P2" s="4"/>
      <c r="Q2" s="4"/>
      <c r="R2" s="4"/>
      <c r="S2" s="4"/>
      <c r="T2" s="45"/>
      <c r="U2" s="45"/>
      <c r="V2" s="46"/>
    </row>
    <row r="3" spans="1:26" ht="13.5" customHeight="1" x14ac:dyDescent="0.15">
      <c r="A3" s="254" t="s">
        <v>42</v>
      </c>
      <c r="B3" s="254"/>
      <c r="C3" s="254"/>
      <c r="D3" s="254"/>
      <c r="E3" s="254"/>
      <c r="F3" s="4"/>
      <c r="G3" s="254" t="s">
        <v>43</v>
      </c>
      <c r="H3" s="254"/>
      <c r="I3" s="254"/>
      <c r="J3" s="254"/>
      <c r="K3" s="254"/>
      <c r="L3" s="254"/>
      <c r="M3" s="4"/>
      <c r="N3" s="254" t="s">
        <v>3</v>
      </c>
      <c r="O3" s="254"/>
      <c r="P3" s="254"/>
      <c r="Q3" s="254"/>
      <c r="R3" s="254"/>
      <c r="T3" s="112" t="s">
        <v>41</v>
      </c>
      <c r="U3" s="112"/>
      <c r="V3" s="112"/>
      <c r="W3" s="112"/>
      <c r="X3" s="112"/>
      <c r="Y3" s="112"/>
      <c r="Z3" s="112"/>
    </row>
    <row r="4" spans="1:26" ht="13.5" customHeight="1" x14ac:dyDescent="0.15">
      <c r="A4" s="197"/>
      <c r="B4" s="197"/>
      <c r="C4" s="197"/>
      <c r="D4" s="197"/>
      <c r="E4" s="197"/>
      <c r="F4" s="4"/>
      <c r="G4" s="197"/>
      <c r="H4" s="197"/>
      <c r="I4" s="197"/>
      <c r="J4" s="197"/>
      <c r="K4" s="197"/>
      <c r="L4" s="197"/>
      <c r="M4" s="4"/>
      <c r="N4" s="197"/>
      <c r="O4" s="197"/>
      <c r="P4" s="197"/>
      <c r="Q4" s="197"/>
      <c r="R4" s="197"/>
      <c r="T4" s="112"/>
      <c r="U4" s="112"/>
      <c r="V4" s="112"/>
      <c r="W4" s="112"/>
      <c r="X4" s="112"/>
      <c r="Y4" s="112"/>
      <c r="Z4" s="112"/>
    </row>
    <row r="5" spans="1:26" ht="13.5" customHeight="1" x14ac:dyDescent="0.15">
      <c r="A5" s="150" t="s">
        <v>0</v>
      </c>
      <c r="B5" s="245" t="s">
        <v>19</v>
      </c>
      <c r="C5" s="150" t="s">
        <v>20</v>
      </c>
      <c r="D5" s="248" t="s">
        <v>21</v>
      </c>
      <c r="E5" s="248"/>
      <c r="F5" s="4"/>
      <c r="G5" s="255" t="s">
        <v>1</v>
      </c>
      <c r="H5" s="243" t="s">
        <v>19</v>
      </c>
      <c r="I5" s="245" t="s">
        <v>32</v>
      </c>
      <c r="J5" s="150" t="s">
        <v>21</v>
      </c>
      <c r="K5" s="247" t="s">
        <v>97</v>
      </c>
      <c r="L5" s="247" t="s">
        <v>98</v>
      </c>
      <c r="M5" s="4"/>
      <c r="N5" s="249" t="s">
        <v>2</v>
      </c>
      <c r="O5" s="250"/>
      <c r="P5" s="150" t="s">
        <v>17</v>
      </c>
      <c r="Q5" s="150" t="s">
        <v>20</v>
      </c>
      <c r="R5" s="150" t="s">
        <v>21</v>
      </c>
      <c r="T5" s="163" t="s">
        <v>39</v>
      </c>
      <c r="U5" s="48" t="s">
        <v>50</v>
      </c>
    </row>
    <row r="6" spans="1:26" ht="13.5" customHeight="1" x14ac:dyDescent="0.15">
      <c r="A6" s="151"/>
      <c r="B6" s="246"/>
      <c r="C6" s="151"/>
      <c r="D6" s="248"/>
      <c r="E6" s="248"/>
      <c r="F6" s="4"/>
      <c r="G6" s="256"/>
      <c r="H6" s="244"/>
      <c r="I6" s="246"/>
      <c r="J6" s="151"/>
      <c r="K6" s="247"/>
      <c r="L6" s="248"/>
      <c r="M6" s="4"/>
      <c r="N6" s="251"/>
      <c r="O6" s="252"/>
      <c r="P6" s="151"/>
      <c r="Q6" s="151"/>
      <c r="R6" s="151"/>
      <c r="T6" s="163"/>
      <c r="U6" s="49" t="s">
        <v>40</v>
      </c>
    </row>
    <row r="7" spans="1:26" ht="13.5" customHeight="1" x14ac:dyDescent="0.15">
      <c r="A7" s="113" t="s">
        <v>25</v>
      </c>
      <c r="B7" s="191">
        <v>39230</v>
      </c>
      <c r="C7" s="193">
        <f>IF(3&gt;C55,1,0)+IF(3&gt;C56,1,0)+IF(3&gt;C57,1,0)+IF(3&gt;C58,1,0)+IF(3&gt;C59,1,0)+IF(3&gt;C60,1,0)+IF(3&gt;C61,1,0)+IF(3&gt;C62,1,0)+IF(3&gt;C63,1,0)+IF(3&gt;C64,1,0)+IF(3&gt;C65,1,0)</f>
        <v>0</v>
      </c>
      <c r="D7" s="195">
        <f>B7*C7</f>
        <v>0</v>
      </c>
      <c r="E7" s="195"/>
      <c r="F7" s="7"/>
      <c r="G7" s="215">
        <v>1</v>
      </c>
      <c r="H7" s="191">
        <v>27790</v>
      </c>
      <c r="I7" s="205">
        <f>IF($C$31=G7,1,0)</f>
        <v>0</v>
      </c>
      <c r="J7" s="200">
        <f>H7*I7</f>
        <v>0</v>
      </c>
      <c r="K7" s="202">
        <v>12780</v>
      </c>
      <c r="L7" s="195">
        <f>I7*K7*7</f>
        <v>0</v>
      </c>
      <c r="M7" s="7"/>
      <c r="N7" s="240" t="s">
        <v>70</v>
      </c>
      <c r="O7" s="236" t="s">
        <v>38</v>
      </c>
      <c r="P7" s="191">
        <v>23060</v>
      </c>
      <c r="Q7" s="238"/>
      <c r="R7" s="200">
        <f>P7*Q7</f>
        <v>0</v>
      </c>
      <c r="T7" s="50">
        <v>1</v>
      </c>
      <c r="U7" s="51">
        <v>1</v>
      </c>
    </row>
    <row r="8" spans="1:26" ht="13.5" customHeight="1" x14ac:dyDescent="0.15">
      <c r="A8" s="114"/>
      <c r="B8" s="192"/>
      <c r="C8" s="194"/>
      <c r="D8" s="195"/>
      <c r="E8" s="195"/>
      <c r="F8" s="7"/>
      <c r="G8" s="216"/>
      <c r="H8" s="192"/>
      <c r="I8" s="206"/>
      <c r="J8" s="201"/>
      <c r="K8" s="202"/>
      <c r="L8" s="195"/>
      <c r="M8" s="7"/>
      <c r="N8" s="241"/>
      <c r="O8" s="237"/>
      <c r="P8" s="192"/>
      <c r="Q8" s="239"/>
      <c r="R8" s="201"/>
      <c r="T8" s="50">
        <v>2</v>
      </c>
      <c r="U8" s="51">
        <v>0.87</v>
      </c>
    </row>
    <row r="9" spans="1:26" ht="13.5" customHeight="1" x14ac:dyDescent="0.15">
      <c r="A9" s="113" t="s">
        <v>26</v>
      </c>
      <c r="B9" s="191">
        <v>39230</v>
      </c>
      <c r="C9" s="193">
        <f>IF(AND(6&gt;C55,C55&gt;2),1,0)+IF(AND(6&gt;C56,C56&gt;2),1,0)+IF(AND(6&gt;C57,C57&gt;2),1,0)+IF(AND(6&gt;C58,C58&gt;2),1,0)+IF(AND(6&gt;C59,C59&gt;2),1,0)+IF(AND(6&gt;C60,C60&gt;2),1,0)+IF(AND(6&gt;C61,C61&gt;2),1,0)+IF(AND(6&gt;C62,C62&gt;2),1,0)+IF(AND(6&gt;C63,C63&gt;2),1,0)+IF(AND(6&gt;C64,C64&gt;2),1,0)+IF(AND(6&gt;C65,C65&gt;2),1,0)</f>
        <v>0</v>
      </c>
      <c r="D9" s="195">
        <f>B9*C9</f>
        <v>0</v>
      </c>
      <c r="E9" s="195"/>
      <c r="F9" s="7"/>
      <c r="G9" s="215">
        <v>2</v>
      </c>
      <c r="H9" s="191">
        <v>38060</v>
      </c>
      <c r="I9" s="205">
        <f t="shared" ref="I9" si="0">IF($C$31=G9,1,0)</f>
        <v>0</v>
      </c>
      <c r="J9" s="200">
        <f>H9*I9</f>
        <v>0</v>
      </c>
      <c r="K9" s="202">
        <v>18140</v>
      </c>
      <c r="L9" s="195">
        <f t="shared" ref="L9" si="1">I9*K9*7</f>
        <v>0</v>
      </c>
      <c r="M9" s="7"/>
      <c r="N9" s="241"/>
      <c r="O9" s="236" t="s">
        <v>37</v>
      </c>
      <c r="P9" s="191">
        <v>15380</v>
      </c>
      <c r="Q9" s="238"/>
      <c r="R9" s="200">
        <f>P9*Q9</f>
        <v>0</v>
      </c>
      <c r="T9" s="50">
        <v>3</v>
      </c>
      <c r="U9" s="51">
        <v>0.75</v>
      </c>
    </row>
    <row r="10" spans="1:26" ht="13.5" customHeight="1" x14ac:dyDescent="0.15">
      <c r="A10" s="114"/>
      <c r="B10" s="192"/>
      <c r="C10" s="194"/>
      <c r="D10" s="195"/>
      <c r="E10" s="195"/>
      <c r="F10" s="7"/>
      <c r="G10" s="216"/>
      <c r="H10" s="192"/>
      <c r="I10" s="206"/>
      <c r="J10" s="201"/>
      <c r="K10" s="202"/>
      <c r="L10" s="195"/>
      <c r="M10" s="7"/>
      <c r="N10" s="242"/>
      <c r="O10" s="237"/>
      <c r="P10" s="192"/>
      <c r="Q10" s="239"/>
      <c r="R10" s="201"/>
      <c r="T10" s="50">
        <v>4</v>
      </c>
      <c r="U10" s="51">
        <v>0.66</v>
      </c>
    </row>
    <row r="11" spans="1:26" ht="13.5" customHeight="1" x14ac:dyDescent="0.15">
      <c r="A11" s="113" t="s">
        <v>24</v>
      </c>
      <c r="B11" s="191">
        <v>40880</v>
      </c>
      <c r="C11" s="193">
        <f>IF(AND(12&gt;C55,C55&gt;5),1,0)+IF(AND(12&gt;C56,C56&gt;5),1,0)+IF(AND(12&gt;C57,C57&gt;5),1,0)+IF(AND(12&gt;C58,C58&gt;5),1,0)+IF(AND(12&gt;C59,C59&gt;5),1,0)+IF(AND(12&gt;C60,C60&gt;5),1,0)+IF(AND(12&gt;C61,C61&gt;5),1,0)+IF(AND(12&gt;C62,C62&gt;5),1,0)+IF(AND(12&gt;C63,C63&gt;5),1,0)+IF(AND(12&gt;C64,C64&gt;5),1,0)+IF(AND(12&gt;C65,C65&gt;5),1,0)</f>
        <v>0</v>
      </c>
      <c r="D11" s="195">
        <f>B11*C11</f>
        <v>0</v>
      </c>
      <c r="E11" s="195"/>
      <c r="F11" s="7"/>
      <c r="G11" s="215">
        <v>3</v>
      </c>
      <c r="H11" s="191">
        <v>44730</v>
      </c>
      <c r="I11" s="205">
        <f t="shared" ref="I11" si="2">IF($C$31=G11,1,0)</f>
        <v>0</v>
      </c>
      <c r="J11" s="200">
        <f>H11*I11</f>
        <v>0</v>
      </c>
      <c r="K11" s="202">
        <v>20620</v>
      </c>
      <c r="L11" s="195">
        <f t="shared" ref="L11" si="3">I11*K11*7</f>
        <v>0</v>
      </c>
      <c r="M11" s="7"/>
      <c r="N11" s="233" t="s">
        <v>71</v>
      </c>
      <c r="O11" s="236" t="s">
        <v>36</v>
      </c>
      <c r="P11" s="191">
        <v>16100</v>
      </c>
      <c r="Q11" s="224">
        <f>IF(AND(L55=1,(C7+C9+C11+C13+C15)=1),1,0)</f>
        <v>0</v>
      </c>
      <c r="R11" s="200">
        <f>P11*Q11</f>
        <v>0</v>
      </c>
      <c r="T11" s="50">
        <v>5</v>
      </c>
      <c r="U11" s="51">
        <v>0.59</v>
      </c>
    </row>
    <row r="12" spans="1:26" ht="13.5" customHeight="1" x14ac:dyDescent="0.15">
      <c r="A12" s="114"/>
      <c r="B12" s="192"/>
      <c r="C12" s="194"/>
      <c r="D12" s="195"/>
      <c r="E12" s="195"/>
      <c r="F12" s="7"/>
      <c r="G12" s="216"/>
      <c r="H12" s="192"/>
      <c r="I12" s="206"/>
      <c r="J12" s="201"/>
      <c r="K12" s="202"/>
      <c r="L12" s="195"/>
      <c r="M12" s="7"/>
      <c r="N12" s="234"/>
      <c r="O12" s="237"/>
      <c r="P12" s="192"/>
      <c r="Q12" s="225"/>
      <c r="R12" s="201"/>
      <c r="T12" s="50">
        <v>6</v>
      </c>
      <c r="U12" s="51">
        <v>0.57999999999999996</v>
      </c>
    </row>
    <row r="13" spans="1:26" ht="13.5" customHeight="1" x14ac:dyDescent="0.15">
      <c r="A13" s="113" t="s">
        <v>27</v>
      </c>
      <c r="B13" s="191">
        <v>43360</v>
      </c>
      <c r="C13" s="193">
        <f>IF(AND(15&gt;C55,C55&gt;11),1,0)+IF(AND(15&gt;C56,C56&gt;11),1,0)+IF(AND(15&gt;C57,C57&gt;11),1,0)+IF(AND(15&gt;C58,C58&gt;11),1,0)+IF(AND(15&gt;C59,C59&gt;11),1,0)+IF(AND(15&gt;C60,C60&gt;11),1,0)+IF(AND(15&gt;C61,C61&gt;11),1,0)+IF(AND(15&gt;C62,C62&gt;11),1,0)+IF(AND(15&gt;C63,C63&gt;11),1,0)+IF(AND(15&gt;C64,C64&gt;11),1,0)+IF(AND(15&gt;C65,C65&gt;11),1,0)</f>
        <v>0</v>
      </c>
      <c r="D13" s="195">
        <f>B13*C13</f>
        <v>0</v>
      </c>
      <c r="E13" s="195"/>
      <c r="F13" s="7"/>
      <c r="G13" s="215">
        <v>4</v>
      </c>
      <c r="H13" s="191">
        <v>48900</v>
      </c>
      <c r="I13" s="205">
        <f t="shared" ref="I13" si="4">IF($C$31=G13,1,0)</f>
        <v>0</v>
      </c>
      <c r="J13" s="200">
        <f>H13*I13</f>
        <v>0</v>
      </c>
      <c r="K13" s="202">
        <v>22270</v>
      </c>
      <c r="L13" s="195">
        <f t="shared" ref="L13" si="5">I13*K13*7</f>
        <v>0</v>
      </c>
      <c r="M13" s="7"/>
      <c r="N13" s="234"/>
      <c r="O13" s="236" t="s">
        <v>35</v>
      </c>
      <c r="P13" s="191">
        <v>20200</v>
      </c>
      <c r="Q13" s="224">
        <f>IF(AND(L55=1,(C7+C9+C11+C13+C15)&gt;1),2,0)</f>
        <v>0</v>
      </c>
      <c r="R13" s="200">
        <f>IF(Q13=2,P13,0)</f>
        <v>0</v>
      </c>
      <c r="T13" s="50">
        <v>7</v>
      </c>
      <c r="U13" s="51">
        <v>0.55000000000000004</v>
      </c>
    </row>
    <row r="14" spans="1:26" ht="13.5" customHeight="1" x14ac:dyDescent="0.15">
      <c r="A14" s="114"/>
      <c r="B14" s="192"/>
      <c r="C14" s="194"/>
      <c r="D14" s="195"/>
      <c r="E14" s="195"/>
      <c r="F14" s="7"/>
      <c r="G14" s="216"/>
      <c r="H14" s="192"/>
      <c r="I14" s="206"/>
      <c r="J14" s="201"/>
      <c r="K14" s="202"/>
      <c r="L14" s="195"/>
      <c r="M14" s="7"/>
      <c r="N14" s="234"/>
      <c r="O14" s="237"/>
      <c r="P14" s="192"/>
      <c r="Q14" s="225"/>
      <c r="R14" s="201"/>
      <c r="T14" s="50">
        <v>8</v>
      </c>
      <c r="U14" s="51">
        <v>0.52</v>
      </c>
    </row>
    <row r="15" spans="1:26" ht="13.5" customHeight="1" x14ac:dyDescent="0.15">
      <c r="A15" s="113" t="s">
        <v>10</v>
      </c>
      <c r="B15" s="191">
        <f>B13</f>
        <v>43360</v>
      </c>
      <c r="C15" s="193">
        <f>IF(AND(18&gt;C55,C55&gt;14),1,0)+IF(AND(18&gt;C56,C56&gt;14),1,0)+IF(AND(18&gt;C57,C57&gt;14),1,0)+IF(AND(18&gt;C58,C58&gt;14),1,0)+IF(AND(18&gt;C59,C59&gt;14),1,0)+IF(AND(18&gt;C60,C60&gt;14),1,0)+IF(AND(18&gt;C61,C61&gt;14),1,0)+IF(AND(18&gt;C62,C62&gt;14),1,0)+IF(AND(18&gt;C63,C63&gt;14),1,0)+IF(AND(18&gt;C64,C64&gt;14),1,0)+IF(AND(18&gt;C65,C65&gt;14),1,0)</f>
        <v>0</v>
      </c>
      <c r="D15" s="195">
        <f>B15*C15</f>
        <v>0</v>
      </c>
      <c r="E15" s="195"/>
      <c r="F15" s="7"/>
      <c r="G15" s="215">
        <v>5</v>
      </c>
      <c r="H15" s="191">
        <v>49180</v>
      </c>
      <c r="I15" s="205">
        <f t="shared" ref="I15" si="6">IF($C$31=G15,1,0)</f>
        <v>0</v>
      </c>
      <c r="J15" s="200">
        <f>H15*I15</f>
        <v>0</v>
      </c>
      <c r="K15" s="202">
        <v>22890</v>
      </c>
      <c r="L15" s="195">
        <f t="shared" ref="L15" si="7">I15*K15*7</f>
        <v>0</v>
      </c>
      <c r="M15" s="7"/>
      <c r="N15" s="234"/>
      <c r="O15" s="222" t="s">
        <v>34</v>
      </c>
      <c r="P15" s="191">
        <v>2500</v>
      </c>
      <c r="Q15" s="224">
        <f>IF(AND(L55=1,(C7+C9+C11+C13+C15)&gt;2),C7+C9+C11+C13+C15-2,0)</f>
        <v>0</v>
      </c>
      <c r="R15" s="200">
        <f>P15*Q15</f>
        <v>0</v>
      </c>
      <c r="T15" s="50">
        <v>9</v>
      </c>
      <c r="U15" s="51">
        <v>0.5</v>
      </c>
      <c r="V15" s="52"/>
      <c r="W15" s="52"/>
    </row>
    <row r="16" spans="1:26" ht="13.5" customHeight="1" x14ac:dyDescent="0.15">
      <c r="A16" s="114"/>
      <c r="B16" s="192"/>
      <c r="C16" s="194"/>
      <c r="D16" s="195"/>
      <c r="E16" s="195"/>
      <c r="F16" s="7"/>
      <c r="G16" s="216"/>
      <c r="H16" s="192"/>
      <c r="I16" s="206"/>
      <c r="J16" s="201"/>
      <c r="K16" s="202"/>
      <c r="L16" s="195"/>
      <c r="M16" s="7"/>
      <c r="N16" s="234"/>
      <c r="O16" s="223"/>
      <c r="P16" s="192"/>
      <c r="Q16" s="225"/>
      <c r="R16" s="201"/>
      <c r="T16" s="50">
        <v>10</v>
      </c>
      <c r="U16" s="51">
        <v>0.5</v>
      </c>
      <c r="V16" s="52"/>
      <c r="W16" s="52"/>
    </row>
    <row r="17" spans="1:26" ht="13.5" customHeight="1" x14ac:dyDescent="0.15">
      <c r="A17" s="113" t="s">
        <v>11</v>
      </c>
      <c r="B17" s="191">
        <v>41290</v>
      </c>
      <c r="C17" s="193">
        <f>IF(AND(20&gt;C55,C55&gt;17),1,0)+IF(AND(20&gt;C56,C56&gt;17),1,0)+IF(AND(20&gt;C57,C57&gt;17),1,0)+IF(AND(20&gt;C58,C58&gt;17),1,0)+IF(AND(20&gt;C59,C59&gt;17),1,0)+IF(AND(20&gt;C60,C60&gt;17),1,0)+IF(AND(20&gt;C61,C61&gt;17),1,0)+IF(AND(20&gt;C62,C62&gt;17),1,0)+IF(AND(20&gt;C63,C63&gt;17),1,0)+IF(AND(20&gt;C64,C64&gt;17),1,0)+IF(AND(20&gt;C65,C65&gt;17),1,0)</f>
        <v>0</v>
      </c>
      <c r="D17" s="195">
        <f>B17*C17</f>
        <v>0</v>
      </c>
      <c r="E17" s="195"/>
      <c r="F17" s="7"/>
      <c r="G17" s="215">
        <v>6</v>
      </c>
      <c r="H17" s="191">
        <v>55650</v>
      </c>
      <c r="I17" s="205">
        <f t="shared" ref="I17" si="8">IF($C$31=G17,1,0)</f>
        <v>0</v>
      </c>
      <c r="J17" s="200">
        <f t="shared" ref="J17" si="9">H17*I17</f>
        <v>0</v>
      </c>
      <c r="K17" s="202">
        <v>24330</v>
      </c>
      <c r="L17" s="195">
        <f t="shared" ref="L17" si="10">I17*K17*7</f>
        <v>0</v>
      </c>
      <c r="M17" s="7"/>
      <c r="N17" s="234"/>
      <c r="O17" s="227" t="s">
        <v>54</v>
      </c>
      <c r="P17" s="228"/>
      <c r="Q17" s="229"/>
      <c r="R17" s="200">
        <f>SUM(Y34:Y40)</f>
        <v>0</v>
      </c>
      <c r="T17" s="53"/>
      <c r="U17" s="52"/>
      <c r="V17" s="52"/>
      <c r="W17" s="52"/>
    </row>
    <row r="18" spans="1:26" ht="13.5" customHeight="1" x14ac:dyDescent="0.15">
      <c r="A18" s="114"/>
      <c r="B18" s="192"/>
      <c r="C18" s="194"/>
      <c r="D18" s="195"/>
      <c r="E18" s="195"/>
      <c r="F18" s="7"/>
      <c r="G18" s="216"/>
      <c r="H18" s="192"/>
      <c r="I18" s="206"/>
      <c r="J18" s="201"/>
      <c r="K18" s="202"/>
      <c r="L18" s="195"/>
      <c r="M18" s="7"/>
      <c r="N18" s="235"/>
      <c r="O18" s="230"/>
      <c r="P18" s="231"/>
      <c r="Q18" s="232"/>
      <c r="R18" s="201"/>
      <c r="T18" s="112" t="s">
        <v>45</v>
      </c>
      <c r="U18" s="112"/>
      <c r="V18" s="112"/>
      <c r="W18" s="112"/>
      <c r="X18" s="112"/>
      <c r="Y18" s="112"/>
      <c r="Z18" s="112"/>
    </row>
    <row r="19" spans="1:26" ht="13.5" customHeight="1" x14ac:dyDescent="0.15">
      <c r="A19" s="113" t="s">
        <v>12</v>
      </c>
      <c r="B19" s="191">
        <v>41290</v>
      </c>
      <c r="C19" s="193">
        <f>IF(AND(41&gt;C55,C55&gt;19),1,0)+IF(AND(41&gt;C56,C56&gt;19),1,0)+IF(AND(41&gt;C57,C57&gt;19),1,0)+IF(AND(41&gt;C58,C58&gt;19),1,0)+IF(AND(41&gt;C59,C59&gt;19),1,0)+IF(AND(41&gt;C60,C60&gt;19),1,0)+IF(AND(41&gt;C61,C61&gt;19),1,0)+IF(AND(41&gt;C62,C62&gt;19),1,0)+IF(AND(41&gt;C63,C63&gt;19),1,0)+IF(AND(41&gt;C64,C64&gt;19),1,0)+IF(AND(41&gt;C65,C65&gt;19),1,0)</f>
        <v>0</v>
      </c>
      <c r="D19" s="195">
        <f>B19*C19</f>
        <v>0</v>
      </c>
      <c r="E19" s="195"/>
      <c r="F19" s="7"/>
      <c r="G19" s="215">
        <v>7</v>
      </c>
      <c r="H19" s="191">
        <v>58920</v>
      </c>
      <c r="I19" s="205">
        <f t="shared" ref="I19" si="11">IF($C$31=G19,1,0)</f>
        <v>0</v>
      </c>
      <c r="J19" s="200">
        <f t="shared" ref="J19" si="12">H19*I19</f>
        <v>0</v>
      </c>
      <c r="K19" s="202">
        <v>25360</v>
      </c>
      <c r="L19" s="195">
        <f t="shared" ref="L19" si="13">I19*K19*7</f>
        <v>0</v>
      </c>
      <c r="M19" s="8"/>
      <c r="N19" s="219" t="s">
        <v>72</v>
      </c>
      <c r="O19" s="222" t="s">
        <v>80</v>
      </c>
      <c r="P19" s="191">
        <v>10190</v>
      </c>
      <c r="Q19" s="224">
        <f>SUM(C7:C16)</f>
        <v>0</v>
      </c>
      <c r="R19" s="200">
        <f>P19*Q19</f>
        <v>0</v>
      </c>
      <c r="T19" s="226"/>
      <c r="U19" s="226"/>
      <c r="V19" s="226"/>
      <c r="W19" s="226"/>
      <c r="X19" s="226"/>
      <c r="Y19" s="226"/>
      <c r="Z19" s="226"/>
    </row>
    <row r="20" spans="1:26" ht="13.5" customHeight="1" x14ac:dyDescent="0.15">
      <c r="A20" s="114"/>
      <c r="B20" s="192"/>
      <c r="C20" s="194"/>
      <c r="D20" s="195"/>
      <c r="E20" s="195"/>
      <c r="F20" s="8"/>
      <c r="G20" s="216"/>
      <c r="H20" s="192"/>
      <c r="I20" s="206"/>
      <c r="J20" s="201"/>
      <c r="K20" s="202"/>
      <c r="L20" s="195"/>
      <c r="M20" s="8"/>
      <c r="N20" s="220"/>
      <c r="O20" s="223"/>
      <c r="P20" s="192"/>
      <c r="Q20" s="225"/>
      <c r="R20" s="201"/>
      <c r="T20" s="163" t="s">
        <v>46</v>
      </c>
      <c r="U20" s="188" t="s">
        <v>40</v>
      </c>
      <c r="V20" s="189"/>
      <c r="W20" s="189"/>
      <c r="X20" s="189"/>
      <c r="Y20" s="189"/>
      <c r="Z20" s="190"/>
    </row>
    <row r="21" spans="1:26" ht="13.5" customHeight="1" x14ac:dyDescent="0.15">
      <c r="A21" s="113" t="s">
        <v>13</v>
      </c>
      <c r="B21" s="191">
        <v>41290</v>
      </c>
      <c r="C21" s="193">
        <f>IF(AND(60&gt;C55,C55&gt;40),1,0)+IF(AND(60&gt;C56,C56&gt;40),1,0)+IF(AND(60&gt;C57,C57&gt;40),1,0)+IF(AND(60&gt;C58,C58&gt;40),1,0)+IF(AND(60&gt;C59,C59&gt;40),1,0)+IF(AND(60&gt;C60,C60&gt;40),1,0)+IF(AND(60&gt;C61,C61&gt;40),1,0)+IF(AND(60&gt;C62,C62&gt;40),1,0)+IF(AND(60&gt;C63,C63&gt;40),1,0)+IF(AND(60&gt;C64,C64&gt;40),1,0)+IF(AND(60&gt;C65,C65&gt;40),1,0)</f>
        <v>0</v>
      </c>
      <c r="D21" s="195">
        <f>B21*C21</f>
        <v>0</v>
      </c>
      <c r="E21" s="195"/>
      <c r="F21" s="8"/>
      <c r="G21" s="215">
        <v>8</v>
      </c>
      <c r="H21" s="191">
        <v>61910</v>
      </c>
      <c r="I21" s="205">
        <f t="shared" ref="I21" si="14">IF($C$31=G21,1,0)</f>
        <v>0</v>
      </c>
      <c r="J21" s="200">
        <f t="shared" ref="J21" si="15">H21*I21</f>
        <v>0</v>
      </c>
      <c r="K21" s="202">
        <v>26180</v>
      </c>
      <c r="L21" s="195">
        <f t="shared" ref="L21" si="16">I21*K21*7</f>
        <v>0</v>
      </c>
      <c r="M21" s="8"/>
      <c r="N21" s="220"/>
      <c r="O21" s="217" t="s">
        <v>82</v>
      </c>
      <c r="P21" s="202">
        <v>4330</v>
      </c>
      <c r="Q21" s="218"/>
      <c r="R21" s="200">
        <f>P21*Q21</f>
        <v>0</v>
      </c>
      <c r="T21" s="163"/>
      <c r="U21" s="50" t="s">
        <v>74</v>
      </c>
      <c r="V21" s="50" t="s">
        <v>75</v>
      </c>
      <c r="W21" s="54" t="s">
        <v>76</v>
      </c>
      <c r="X21" s="54" t="s">
        <v>77</v>
      </c>
      <c r="Y21" s="54" t="s">
        <v>78</v>
      </c>
      <c r="Z21" s="54" t="s">
        <v>79</v>
      </c>
    </row>
    <row r="22" spans="1:26" ht="13.5" customHeight="1" x14ac:dyDescent="0.15">
      <c r="A22" s="114"/>
      <c r="B22" s="192"/>
      <c r="C22" s="194"/>
      <c r="D22" s="195"/>
      <c r="E22" s="195"/>
      <c r="F22" s="8"/>
      <c r="G22" s="216"/>
      <c r="H22" s="192"/>
      <c r="I22" s="206"/>
      <c r="J22" s="201"/>
      <c r="K22" s="202"/>
      <c r="L22" s="195"/>
      <c r="M22" s="4"/>
      <c r="N22" s="220"/>
      <c r="O22" s="217"/>
      <c r="P22" s="202"/>
      <c r="Q22" s="218"/>
      <c r="R22" s="201"/>
      <c r="T22" s="50" t="s">
        <v>25</v>
      </c>
      <c r="U22" s="51"/>
      <c r="V22" s="51"/>
      <c r="W22" s="51">
        <v>170</v>
      </c>
      <c r="X22" s="51">
        <v>110</v>
      </c>
      <c r="Y22" s="51"/>
      <c r="Z22" s="51"/>
    </row>
    <row r="23" spans="1:26" ht="13.5" customHeight="1" x14ac:dyDescent="0.15">
      <c r="A23" s="113" t="s">
        <v>28</v>
      </c>
      <c r="B23" s="191">
        <v>41290</v>
      </c>
      <c r="C23" s="193">
        <f>IF(AND(65&gt;C55,C55&gt;59),1,0)+IF(AND(65&gt;C56,C56&gt;59),1,0)+IF(AND(65&gt;C57,C57&gt;59),1,0)+IF(AND(65&gt;C58,C58&gt;59),1,0)+IF(AND(65&gt;C59,C59&gt;59),1,0)+IF(AND(65&gt;C60,C60&gt;59),1,0)+IF(AND(65&gt;C61,C61&gt;59),1,0)+IF(AND(65&gt;C62,C62&gt;59),1,0)+IF(AND(65&gt;C63,C63&gt;59),1,0)+IF(AND(65&gt;C64,C64&gt;59),1,0)+IF(AND(65&gt;C65,C65&gt;59),1,0)</f>
        <v>0</v>
      </c>
      <c r="D23" s="195">
        <f>B23*C23</f>
        <v>0</v>
      </c>
      <c r="E23" s="195"/>
      <c r="F23" s="8"/>
      <c r="G23" s="215">
        <v>9</v>
      </c>
      <c r="H23" s="191">
        <v>64670</v>
      </c>
      <c r="I23" s="205">
        <f>IF($C$31&gt;=G23,1,0)</f>
        <v>0</v>
      </c>
      <c r="J23" s="200">
        <f t="shared" ref="J23" si="17">H23*I23</f>
        <v>0</v>
      </c>
      <c r="K23" s="202">
        <v>27010</v>
      </c>
      <c r="L23" s="195">
        <f t="shared" ref="L23" si="18">I23*K23*7</f>
        <v>0</v>
      </c>
      <c r="M23" s="4"/>
      <c r="N23" s="220"/>
      <c r="O23" s="207" t="s">
        <v>54</v>
      </c>
      <c r="P23" s="208"/>
      <c r="Q23" s="209"/>
      <c r="R23" s="213">
        <f>Y46</f>
        <v>0</v>
      </c>
      <c r="T23" s="50" t="s">
        <v>27</v>
      </c>
      <c r="U23" s="51"/>
      <c r="V23" s="51"/>
      <c r="W23" s="51">
        <v>350</v>
      </c>
      <c r="X23" s="51">
        <v>1630</v>
      </c>
      <c r="Y23" s="51">
        <v>2510</v>
      </c>
      <c r="Z23" s="51">
        <v>2520</v>
      </c>
    </row>
    <row r="24" spans="1:26" ht="13.5" customHeight="1" x14ac:dyDescent="0.15">
      <c r="A24" s="114"/>
      <c r="B24" s="192"/>
      <c r="C24" s="194"/>
      <c r="D24" s="195"/>
      <c r="E24" s="195"/>
      <c r="F24" s="8"/>
      <c r="G24" s="216"/>
      <c r="H24" s="192"/>
      <c r="I24" s="206"/>
      <c r="J24" s="201"/>
      <c r="K24" s="202"/>
      <c r="L24" s="195"/>
      <c r="M24" s="4"/>
      <c r="N24" s="221"/>
      <c r="O24" s="210"/>
      <c r="P24" s="211"/>
      <c r="Q24" s="212"/>
      <c r="R24" s="214"/>
      <c r="T24" s="50" t="s">
        <v>10</v>
      </c>
      <c r="U24" s="51"/>
      <c r="V24" s="51"/>
      <c r="W24" s="51">
        <v>350</v>
      </c>
      <c r="X24" s="51">
        <v>1630</v>
      </c>
      <c r="Y24" s="51">
        <v>2510</v>
      </c>
      <c r="Z24" s="51">
        <v>2520</v>
      </c>
    </row>
    <row r="25" spans="1:26" ht="13.5" customHeight="1" x14ac:dyDescent="0.15">
      <c r="A25" s="113" t="s">
        <v>29</v>
      </c>
      <c r="B25" s="191">
        <v>40880</v>
      </c>
      <c r="C25" s="193">
        <f>IF(AND(70&gt;C55,C55&gt;64),1,0)+IF(AND(70&gt;C56,C56&gt;64),1,0)+IF(AND(70&gt;C57,C57&gt;64),1,0)+IF(AND(70&gt;C58,C58&gt;64),1,0)+IF(AND(70&gt;C59,C59&gt;64),1,0)+IF(AND(70&gt;C60,C60&gt;64),1,0)+IF(AND(70&gt;C61,C61&gt;64),1,0)+IF(AND(70&gt;C62,C62&gt;64),1,0)+IF(AND(70&gt;C63,C63&gt;64),1,0)+IF(AND(70&gt;C64,C64&gt;64),1,0)+IF(AND(70&gt;C65,C65&gt;64),1,0)</f>
        <v>0</v>
      </c>
      <c r="D25" s="195">
        <f>B25*C25</f>
        <v>0</v>
      </c>
      <c r="E25" s="195"/>
      <c r="F25" s="8"/>
      <c r="G25" s="203" t="s">
        <v>68</v>
      </c>
      <c r="H25" s="191">
        <v>2760</v>
      </c>
      <c r="I25" s="115">
        <f>IF(C31&gt;9,C31-9,0)</f>
        <v>0</v>
      </c>
      <c r="J25" s="200">
        <f>H25*I25</f>
        <v>0</v>
      </c>
      <c r="K25" s="202">
        <v>830</v>
      </c>
      <c r="L25" s="195">
        <f t="shared" ref="L25" si="19">I25*K25*7</f>
        <v>0</v>
      </c>
      <c r="M25" s="4"/>
      <c r="N25" s="120" t="s">
        <v>18</v>
      </c>
      <c r="O25" s="174"/>
      <c r="P25" s="121"/>
      <c r="Q25" s="115">
        <f>Q19</f>
        <v>0</v>
      </c>
      <c r="R25" s="124">
        <f>SUM(R7:R24)</f>
        <v>0</v>
      </c>
      <c r="T25" s="50" t="s">
        <v>11</v>
      </c>
      <c r="U25" s="51">
        <v>650</v>
      </c>
      <c r="V25" s="51">
        <v>320</v>
      </c>
      <c r="W25" s="51">
        <v>1490</v>
      </c>
      <c r="X25" s="51">
        <v>2710</v>
      </c>
      <c r="Y25" s="51">
        <v>3550</v>
      </c>
      <c r="Z25" s="51">
        <v>3550</v>
      </c>
    </row>
    <row r="26" spans="1:26" ht="13.5" customHeight="1" x14ac:dyDescent="0.15">
      <c r="A26" s="114"/>
      <c r="B26" s="192"/>
      <c r="C26" s="194"/>
      <c r="D26" s="195"/>
      <c r="E26" s="195"/>
      <c r="F26" s="8"/>
      <c r="G26" s="204"/>
      <c r="H26" s="192"/>
      <c r="I26" s="116"/>
      <c r="J26" s="201"/>
      <c r="K26" s="202"/>
      <c r="L26" s="195"/>
      <c r="M26" s="4"/>
      <c r="N26" s="122"/>
      <c r="O26" s="175"/>
      <c r="P26" s="123"/>
      <c r="Q26" s="116"/>
      <c r="R26" s="125"/>
      <c r="T26" s="50" t="s">
        <v>12</v>
      </c>
      <c r="U26" s="51"/>
      <c r="V26" s="51"/>
      <c r="W26" s="51">
        <v>300</v>
      </c>
      <c r="X26" s="51">
        <v>1520</v>
      </c>
      <c r="Y26" s="51">
        <v>2350</v>
      </c>
      <c r="Z26" s="51">
        <v>2360</v>
      </c>
    </row>
    <row r="27" spans="1:26" ht="13.5" customHeight="1" x14ac:dyDescent="0.15">
      <c r="A27" s="113" t="s">
        <v>30</v>
      </c>
      <c r="B27" s="191">
        <v>40880</v>
      </c>
      <c r="C27" s="193">
        <f>IF(AND(75&gt;C55,C55&gt;69),1,0)+IF(AND(75&gt;C56,C56&gt;69),1,0)+IF(AND(75&gt;C57,C57&gt;69),1,0)+IF(AND(75&gt;C58,C58&gt;69),1,0)+IF(AND(75&gt;C59,C59&gt;69),1,0)+IF(AND(75&gt;C60,C60&gt;69),1,0)+IF(AND(75&gt;C61,C61&gt;69),1,0)+IF(AND(75&gt;C62,C62&gt;69),1,0)+IF(AND(75&gt;C63,C63&gt;69),1,0)+IF(AND(75&gt;C64,C64&gt;69),1,0)+IF(AND(75&gt;C65,C65&gt;69),1,0)</f>
        <v>0</v>
      </c>
      <c r="D27" s="195">
        <f>B27*C27</f>
        <v>0</v>
      </c>
      <c r="E27" s="195"/>
      <c r="F27" s="8"/>
      <c r="G27" s="120" t="s">
        <v>18</v>
      </c>
      <c r="H27" s="174"/>
      <c r="I27" s="121"/>
      <c r="J27" s="124">
        <f>SUM(J7:J26)</f>
        <v>0</v>
      </c>
      <c r="K27" s="199" t="s">
        <v>99</v>
      </c>
      <c r="L27" s="176">
        <f>SUM(L7:L26)</f>
        <v>0</v>
      </c>
      <c r="M27" s="4"/>
      <c r="N27" s="10" t="s">
        <v>53</v>
      </c>
      <c r="O27" s="10"/>
      <c r="P27" s="10"/>
      <c r="Q27" s="10"/>
      <c r="R27" s="10"/>
      <c r="T27" s="50" t="s">
        <v>13</v>
      </c>
      <c r="U27" s="51"/>
      <c r="V27" s="51"/>
      <c r="W27" s="51"/>
      <c r="X27" s="51">
        <v>150</v>
      </c>
      <c r="Y27" s="51">
        <v>980</v>
      </c>
      <c r="Z27" s="51">
        <v>990</v>
      </c>
    </row>
    <row r="28" spans="1:26" ht="13.5" customHeight="1" x14ac:dyDescent="0.15">
      <c r="A28" s="114"/>
      <c r="B28" s="192"/>
      <c r="C28" s="194"/>
      <c r="D28" s="195"/>
      <c r="E28" s="195"/>
      <c r="F28" s="8"/>
      <c r="G28" s="122"/>
      <c r="H28" s="175"/>
      <c r="I28" s="123"/>
      <c r="J28" s="125"/>
      <c r="K28" s="199"/>
      <c r="L28" s="176"/>
      <c r="M28" s="4"/>
      <c r="N28" s="4"/>
      <c r="O28" s="8"/>
      <c r="P28" s="8"/>
      <c r="Q28" s="8"/>
      <c r="R28" s="8"/>
      <c r="T28" s="50" t="s">
        <v>73</v>
      </c>
      <c r="U28" s="51"/>
      <c r="V28" s="51"/>
      <c r="W28" s="51"/>
      <c r="X28" s="51"/>
      <c r="Y28" s="51">
        <v>230</v>
      </c>
      <c r="Z28" s="51">
        <v>240</v>
      </c>
    </row>
    <row r="29" spans="1:26" ht="13.5" customHeight="1" x14ac:dyDescent="0.15">
      <c r="A29" s="113" t="s">
        <v>31</v>
      </c>
      <c r="B29" s="191">
        <v>35100</v>
      </c>
      <c r="C29" s="193">
        <f>IF(AND(120&gt;C55,C55&gt;74),1,0)+IF(AND(120&gt;C56,C56&gt;74),1,0)+IF(AND(120&gt;C57,C57&gt;74),1,0)+IF(AND(120&gt;C58,C58&gt;74),1,0)+IF(AND(120&gt;C59,C59&gt;74),1,0)+IF(AND(120&gt;C60,C60&gt;74),1,0)+IF(AND(120&gt;C61,C61&gt;74),1,0)+IF(AND(120&gt;C62,C62&gt;74),1,0)+IF(AND(120&gt;C63,C63&gt;74),1,0)+IF(AND(120&gt;C64,C64&gt;74),1,0)+IF(AND(120&gt;C65,C65&gt;74),1,0)</f>
        <v>0</v>
      </c>
      <c r="D29" s="195">
        <f>B29*C29</f>
        <v>0</v>
      </c>
      <c r="E29" s="195"/>
      <c r="F29" s="8"/>
      <c r="G29" s="11"/>
      <c r="H29" s="11"/>
      <c r="I29" s="11"/>
      <c r="J29" s="12"/>
      <c r="K29" s="12"/>
      <c r="L29" s="12"/>
      <c r="M29" s="4"/>
      <c r="N29" s="4"/>
      <c r="O29" s="196" t="s">
        <v>5</v>
      </c>
      <c r="P29" s="196"/>
      <c r="Q29" s="196"/>
      <c r="R29" s="196"/>
    </row>
    <row r="30" spans="1:26" ht="13.5" customHeight="1" x14ac:dyDescent="0.15">
      <c r="A30" s="114"/>
      <c r="B30" s="192"/>
      <c r="C30" s="194"/>
      <c r="D30" s="195"/>
      <c r="E30" s="195"/>
      <c r="F30" s="8"/>
      <c r="G30" s="13"/>
      <c r="H30" s="4"/>
      <c r="I30" s="4"/>
      <c r="J30" s="4"/>
      <c r="K30" s="4"/>
      <c r="L30" s="4"/>
      <c r="M30" s="4"/>
      <c r="N30" s="4"/>
      <c r="O30" s="197"/>
      <c r="P30" s="197"/>
      <c r="Q30" s="197"/>
      <c r="R30" s="197"/>
    </row>
    <row r="31" spans="1:26" ht="13.5" customHeight="1" x14ac:dyDescent="0.15">
      <c r="A31" s="120" t="s">
        <v>18</v>
      </c>
      <c r="B31" s="121"/>
      <c r="C31" s="115">
        <f>SUM(C7:C30)</f>
        <v>0</v>
      </c>
      <c r="D31" s="176">
        <f>SUM(D7:D30)</f>
        <v>0</v>
      </c>
      <c r="E31" s="176"/>
      <c r="F31" s="8"/>
      <c r="G31" s="97"/>
      <c r="H31" s="198"/>
      <c r="I31" s="98"/>
      <c r="J31" s="97" t="s">
        <v>21</v>
      </c>
      <c r="K31" s="98"/>
      <c r="L31" s="11"/>
      <c r="M31" s="11"/>
      <c r="N31" s="4"/>
      <c r="O31" s="185" t="s">
        <v>6</v>
      </c>
      <c r="P31" s="185" t="s">
        <v>7</v>
      </c>
      <c r="Q31" s="185" t="s">
        <v>22</v>
      </c>
      <c r="R31" s="185" t="s">
        <v>21</v>
      </c>
      <c r="T31" s="187" t="s">
        <v>55</v>
      </c>
      <c r="U31" s="187"/>
      <c r="V31" s="187"/>
      <c r="W31" s="187"/>
      <c r="X31" s="187"/>
      <c r="Y31" s="187"/>
      <c r="Z31" s="187"/>
    </row>
    <row r="32" spans="1:26" ht="13.5" customHeight="1" x14ac:dyDescent="0.15">
      <c r="A32" s="122"/>
      <c r="B32" s="123"/>
      <c r="C32" s="116"/>
      <c r="D32" s="176"/>
      <c r="E32" s="176"/>
      <c r="F32" s="8"/>
      <c r="G32" s="155" t="s">
        <v>100</v>
      </c>
      <c r="H32" s="156"/>
      <c r="I32" s="157"/>
      <c r="J32" s="142">
        <f>D33+J27</f>
        <v>0</v>
      </c>
      <c r="K32" s="161"/>
      <c r="L32" s="14"/>
      <c r="M32" s="14"/>
      <c r="N32" s="4"/>
      <c r="O32" s="186"/>
      <c r="P32" s="186"/>
      <c r="Q32" s="186"/>
      <c r="R32" s="186"/>
      <c r="T32" s="187"/>
      <c r="U32" s="187"/>
      <c r="V32" s="187"/>
      <c r="W32" s="187"/>
      <c r="X32" s="187"/>
      <c r="Y32" s="187"/>
      <c r="Z32" s="187"/>
    </row>
    <row r="33" spans="1:26" ht="13.5" customHeight="1" x14ac:dyDescent="0.15">
      <c r="A33" s="120" t="s">
        <v>50</v>
      </c>
      <c r="B33" s="174"/>
      <c r="C33" s="121"/>
      <c r="D33" s="176">
        <f>IF(C31=2,D31*U8,IF(C31=3,D31*U9,IF(C31=4,D31*U10,IF(C31=5,D31*U11,IF(C31=6,D31*U12,IF(C31=7,D31*U13,IF(C31=8,D31*U14,IF(C31=9,D31*U15,IF(C31&gt;9,D31*U16,D31)))))))))</f>
        <v>0</v>
      </c>
      <c r="E33" s="176"/>
      <c r="F33" s="8"/>
      <c r="G33" s="158"/>
      <c r="H33" s="159"/>
      <c r="I33" s="160"/>
      <c r="J33" s="144"/>
      <c r="K33" s="162"/>
      <c r="L33" s="14"/>
      <c r="M33" s="14"/>
      <c r="N33" s="4"/>
      <c r="O33" s="177" t="s">
        <v>33</v>
      </c>
      <c r="P33" s="179">
        <v>40900</v>
      </c>
      <c r="Q33" s="181">
        <v>1</v>
      </c>
      <c r="R33" s="183">
        <f>P33*Q33</f>
        <v>40900</v>
      </c>
      <c r="T33" s="188" t="s">
        <v>40</v>
      </c>
      <c r="U33" s="189"/>
      <c r="V33" s="189"/>
      <c r="W33" s="189"/>
      <c r="X33" s="189"/>
      <c r="Y33" s="190"/>
    </row>
    <row r="34" spans="1:26" ht="13.5" customHeight="1" x14ac:dyDescent="0.15">
      <c r="A34" s="122"/>
      <c r="B34" s="175"/>
      <c r="C34" s="123"/>
      <c r="D34" s="176"/>
      <c r="E34" s="176"/>
      <c r="F34" s="8"/>
      <c r="G34" s="155" t="s">
        <v>69</v>
      </c>
      <c r="H34" s="156"/>
      <c r="I34" s="157"/>
      <c r="J34" s="142">
        <f>C31*1000</f>
        <v>0</v>
      </c>
      <c r="K34" s="161"/>
      <c r="L34" s="14"/>
      <c r="M34" s="14"/>
      <c r="N34" s="4"/>
      <c r="O34" s="178"/>
      <c r="P34" s="180"/>
      <c r="Q34" s="182"/>
      <c r="R34" s="184"/>
      <c r="T34" s="163" t="s">
        <v>56</v>
      </c>
      <c r="U34" s="117" t="s">
        <v>58</v>
      </c>
      <c r="V34" s="118"/>
      <c r="W34" s="119"/>
      <c r="X34" s="51">
        <v>1760</v>
      </c>
      <c r="Y34" s="164">
        <f>IF(AND(Q11=1,I11=2),C13*X34+C17*X35,0)</f>
        <v>0</v>
      </c>
    </row>
    <row r="35" spans="1:26" ht="13.5" customHeight="1" x14ac:dyDescent="0.15">
      <c r="A35" s="11"/>
      <c r="B35" s="11"/>
      <c r="C35" s="11"/>
      <c r="D35" s="14"/>
      <c r="E35" s="14"/>
      <c r="F35" s="8"/>
      <c r="G35" s="158"/>
      <c r="H35" s="159"/>
      <c r="I35" s="160"/>
      <c r="J35" s="144"/>
      <c r="K35" s="162"/>
      <c r="L35" s="14"/>
      <c r="M35" s="14"/>
      <c r="N35" s="4"/>
      <c r="O35" s="166" t="s">
        <v>18</v>
      </c>
      <c r="P35" s="168"/>
      <c r="Q35" s="170">
        <f>SUM(Q33)</f>
        <v>1</v>
      </c>
      <c r="R35" s="172">
        <f>SUM(R33)</f>
        <v>40900</v>
      </c>
      <c r="T35" s="163"/>
      <c r="U35" s="117" t="s">
        <v>57</v>
      </c>
      <c r="V35" s="118"/>
      <c r="W35" s="119"/>
      <c r="X35" s="51">
        <v>1760</v>
      </c>
      <c r="Y35" s="165"/>
    </row>
    <row r="36" spans="1:26" ht="13.5" customHeight="1" x14ac:dyDescent="0.15">
      <c r="A36" s="11"/>
      <c r="B36" s="11"/>
      <c r="C36" s="11"/>
      <c r="D36" s="14"/>
      <c r="E36" s="14"/>
      <c r="F36" s="8"/>
      <c r="G36" s="155" t="s">
        <v>49</v>
      </c>
      <c r="H36" s="156"/>
      <c r="I36" s="157"/>
      <c r="J36" s="142">
        <f>IF(I15=1,C17*U25,IF(I17=1,C17*V25,IF(I19=1,C7*W22*+C13*W23+C15*W24+C17*W25+C19*W26,IF(I21=1,C7*X22+C13*X23+C15*X24+C17*X25+C19*X26+C21*X27,IF(C31=9,C13*Y23+C15*Y24+C17*Y25+C19*Y26+C21*Y27+C29*Y28,IF(I25=0,0,C13*Z23+C15*Z24+C17*Z25+C19*Z26+C21*Z27+C29*Z28))))))</f>
        <v>0</v>
      </c>
      <c r="K36" s="161"/>
      <c r="L36" s="14"/>
      <c r="M36" s="14"/>
      <c r="N36" s="4"/>
      <c r="O36" s="167"/>
      <c r="P36" s="169"/>
      <c r="Q36" s="171"/>
      <c r="R36" s="173"/>
      <c r="T36" s="48" t="s">
        <v>47</v>
      </c>
      <c r="U36" s="117" t="s">
        <v>59</v>
      </c>
      <c r="V36" s="118"/>
      <c r="W36" s="119"/>
      <c r="X36" s="51">
        <v>2900</v>
      </c>
      <c r="Y36" s="55">
        <f>IF(AND(Q11=1,I13=1),(C7+C9+C11+C13)*X36+C17*X38,0)</f>
        <v>0</v>
      </c>
    </row>
    <row r="37" spans="1:26" ht="13.5" customHeight="1" x14ac:dyDescent="0.15">
      <c r="A37" s="11"/>
      <c r="B37" s="11"/>
      <c r="C37" s="11"/>
      <c r="D37" s="14"/>
      <c r="E37" s="14"/>
      <c r="F37" s="8"/>
      <c r="G37" s="158"/>
      <c r="H37" s="159"/>
      <c r="I37" s="160"/>
      <c r="J37" s="144"/>
      <c r="K37" s="162"/>
      <c r="L37" s="14"/>
      <c r="M37" s="14"/>
      <c r="N37" s="4"/>
      <c r="O37" s="4"/>
      <c r="P37" s="15"/>
      <c r="Q37" s="15"/>
      <c r="R37" s="15"/>
      <c r="S37" s="15"/>
      <c r="T37" s="56"/>
      <c r="U37" s="117" t="s">
        <v>60</v>
      </c>
      <c r="V37" s="118"/>
      <c r="W37" s="119"/>
      <c r="X37" s="51">
        <v>2900</v>
      </c>
      <c r="Y37" s="57"/>
    </row>
    <row r="38" spans="1:26" ht="13.5" customHeight="1" x14ac:dyDescent="0.15">
      <c r="A38" s="11"/>
      <c r="B38" s="11"/>
      <c r="C38" s="11"/>
      <c r="D38" s="14"/>
      <c r="E38" s="14"/>
      <c r="F38" s="4"/>
      <c r="G38" s="155" t="s">
        <v>18</v>
      </c>
      <c r="H38" s="156"/>
      <c r="I38" s="157"/>
      <c r="J38" s="142">
        <f>J32+J34</f>
        <v>0</v>
      </c>
      <c r="K38" s="161"/>
      <c r="L38" s="14"/>
      <c r="M38" s="14"/>
      <c r="N38" s="4"/>
      <c r="O38" s="4"/>
      <c r="P38" s="15"/>
      <c r="Q38" s="15"/>
      <c r="R38" s="15"/>
      <c r="S38" s="15"/>
      <c r="T38" s="49"/>
      <c r="U38" s="117" t="s">
        <v>57</v>
      </c>
      <c r="V38" s="118"/>
      <c r="W38" s="119"/>
      <c r="X38" s="51">
        <v>2900</v>
      </c>
      <c r="Y38" s="58"/>
    </row>
    <row r="39" spans="1:26" ht="13.5" customHeight="1" x14ac:dyDescent="0.15">
      <c r="A39" s="11"/>
      <c r="B39" s="11"/>
      <c r="C39" s="11"/>
      <c r="D39" s="14"/>
      <c r="E39" s="14"/>
      <c r="F39" s="4"/>
      <c r="G39" s="158"/>
      <c r="H39" s="159"/>
      <c r="I39" s="160"/>
      <c r="J39" s="144"/>
      <c r="K39" s="162"/>
      <c r="L39" s="14"/>
      <c r="M39" s="14"/>
      <c r="N39" s="4"/>
      <c r="O39" s="4"/>
      <c r="P39" s="16" t="s">
        <v>4</v>
      </c>
      <c r="Q39" s="16"/>
      <c r="R39" s="16"/>
      <c r="S39" s="16"/>
      <c r="T39" s="50" t="s">
        <v>48</v>
      </c>
      <c r="U39" s="117" t="s">
        <v>61</v>
      </c>
      <c r="V39" s="118"/>
      <c r="W39" s="119"/>
      <c r="X39" s="51">
        <v>2900</v>
      </c>
      <c r="Y39" s="59">
        <f>IF(AND(Q11=1,C31&gt;4),(C7+C9+C11+C13)*X39+C17*X40,0)</f>
        <v>0</v>
      </c>
    </row>
    <row r="40" spans="1:26" ht="13.5" customHeight="1" x14ac:dyDescent="0.15">
      <c r="A40" s="11"/>
      <c r="B40" s="11"/>
      <c r="C40" s="11"/>
      <c r="D40" s="14"/>
      <c r="E40" s="14"/>
      <c r="F40" s="4"/>
      <c r="G40" s="8"/>
      <c r="H40" s="17"/>
      <c r="I40" s="8"/>
      <c r="J40" s="12"/>
      <c r="K40" s="12"/>
      <c r="L40" s="12"/>
      <c r="M40" s="8"/>
      <c r="N40" s="4"/>
      <c r="O40" s="18"/>
      <c r="P40" s="18"/>
      <c r="Q40" s="18"/>
      <c r="R40" s="18"/>
      <c r="T40" s="50"/>
      <c r="U40" s="117" t="s">
        <v>57</v>
      </c>
      <c r="V40" s="118"/>
      <c r="W40" s="119"/>
      <c r="X40" s="51">
        <v>2900</v>
      </c>
      <c r="Y40" s="59"/>
    </row>
    <row r="41" spans="1:26" ht="13.5" customHeight="1" thickBot="1" x14ac:dyDescent="0.2">
      <c r="A41" s="11"/>
      <c r="B41" s="11"/>
      <c r="C41" s="11"/>
      <c r="D41" s="14"/>
      <c r="E41" s="14"/>
      <c r="F41" s="4"/>
      <c r="G41" s="8"/>
      <c r="H41" s="17"/>
      <c r="I41" s="8"/>
      <c r="J41" s="12"/>
      <c r="K41" s="12"/>
      <c r="L41" s="12"/>
      <c r="M41" s="4"/>
      <c r="N41" s="4"/>
      <c r="O41" s="150" t="s">
        <v>6</v>
      </c>
      <c r="P41" s="19" t="s">
        <v>44</v>
      </c>
      <c r="Q41" s="150" t="s">
        <v>20</v>
      </c>
      <c r="R41" s="150" t="s">
        <v>21</v>
      </c>
      <c r="T41" s="47" t="s">
        <v>62</v>
      </c>
    </row>
    <row r="42" spans="1:26" ht="13.5" customHeight="1" x14ac:dyDescent="0.15">
      <c r="A42" s="152" t="s">
        <v>85</v>
      </c>
      <c r="B42" s="152"/>
      <c r="C42" s="153" t="s">
        <v>51</v>
      </c>
      <c r="D42" s="153"/>
      <c r="E42" s="153" t="s">
        <v>52</v>
      </c>
      <c r="F42" s="153"/>
      <c r="G42" s="152" t="s">
        <v>83</v>
      </c>
      <c r="H42" s="154" t="s">
        <v>83</v>
      </c>
      <c r="I42" s="152" t="s">
        <v>101</v>
      </c>
      <c r="J42" s="154"/>
      <c r="K42" s="135" t="s">
        <v>84</v>
      </c>
      <c r="L42" s="136"/>
      <c r="M42" s="4"/>
      <c r="N42" s="4"/>
      <c r="O42" s="151"/>
      <c r="P42" s="19" t="s">
        <v>66</v>
      </c>
      <c r="Q42" s="151"/>
      <c r="R42" s="151"/>
    </row>
    <row r="43" spans="1:26" ht="12.75" customHeight="1" x14ac:dyDescent="0.15">
      <c r="A43" s="152"/>
      <c r="B43" s="152"/>
      <c r="C43" s="153"/>
      <c r="D43" s="153"/>
      <c r="E43" s="153"/>
      <c r="F43" s="153"/>
      <c r="G43" s="152"/>
      <c r="H43" s="154"/>
      <c r="I43" s="152"/>
      <c r="J43" s="154"/>
      <c r="K43" s="137"/>
      <c r="L43" s="138"/>
      <c r="M43" s="4"/>
      <c r="N43" s="4"/>
      <c r="O43" s="113" t="s">
        <v>8</v>
      </c>
      <c r="P43" s="42">
        <v>2600</v>
      </c>
      <c r="Q43" s="115">
        <f>C11</f>
        <v>0</v>
      </c>
      <c r="R43" s="43">
        <f>P43*Q43</f>
        <v>0</v>
      </c>
    </row>
    <row r="44" spans="1:26" ht="13.5" customHeight="1" x14ac:dyDescent="0.15">
      <c r="A44" s="139">
        <f>B55</f>
        <v>0</v>
      </c>
      <c r="B44" s="139"/>
      <c r="C44" s="140">
        <f>J38</f>
        <v>0</v>
      </c>
      <c r="D44" s="140"/>
      <c r="E44" s="140">
        <f>R25</f>
        <v>0</v>
      </c>
      <c r="F44" s="140"/>
      <c r="G44" s="140">
        <f>R35</f>
        <v>40900</v>
      </c>
      <c r="H44" s="141">
        <f>R47</f>
        <v>0</v>
      </c>
      <c r="I44" s="142">
        <f>L27</f>
        <v>0</v>
      </c>
      <c r="J44" s="143"/>
      <c r="K44" s="146">
        <f>SUM(C44:H45)*12+I44</f>
        <v>490800</v>
      </c>
      <c r="L44" s="147"/>
      <c r="M44" s="4"/>
      <c r="N44" s="4"/>
      <c r="O44" s="114"/>
      <c r="P44" s="42">
        <v>4029</v>
      </c>
      <c r="Q44" s="116"/>
      <c r="R44" s="43">
        <f>P44*Q43</f>
        <v>0</v>
      </c>
      <c r="T44" s="112" t="s">
        <v>96</v>
      </c>
      <c r="U44" s="112"/>
      <c r="V44" s="112"/>
      <c r="W44" s="112"/>
      <c r="X44" s="112"/>
      <c r="Y44" s="112"/>
      <c r="Z44" s="112"/>
    </row>
    <row r="45" spans="1:26" ht="13.5" customHeight="1" thickBot="1" x14ac:dyDescent="0.2">
      <c r="A45" s="139"/>
      <c r="B45" s="139"/>
      <c r="C45" s="140"/>
      <c r="D45" s="140"/>
      <c r="E45" s="140"/>
      <c r="F45" s="140"/>
      <c r="G45" s="140"/>
      <c r="H45" s="141"/>
      <c r="I45" s="144"/>
      <c r="J45" s="145"/>
      <c r="K45" s="148"/>
      <c r="L45" s="149"/>
      <c r="M45" s="4"/>
      <c r="N45" s="4"/>
      <c r="O45" s="113" t="s">
        <v>9</v>
      </c>
      <c r="P45" s="42">
        <v>5100</v>
      </c>
      <c r="Q45" s="115">
        <f>C13</f>
        <v>0</v>
      </c>
      <c r="R45" s="44">
        <f>P45*Q45</f>
        <v>0</v>
      </c>
      <c r="T45" s="112"/>
      <c r="U45" s="112"/>
      <c r="V45" s="112"/>
      <c r="W45" s="112"/>
      <c r="X45" s="112"/>
      <c r="Y45" s="112"/>
      <c r="Z45" s="112"/>
    </row>
    <row r="46" spans="1:26" ht="13.5" customHeight="1" x14ac:dyDescent="0.15">
      <c r="A46" s="11"/>
      <c r="B46" s="11"/>
      <c r="C46" s="11"/>
      <c r="D46" s="14"/>
      <c r="E46" s="14"/>
      <c r="F46" s="4"/>
      <c r="G46" s="8"/>
      <c r="H46" s="20"/>
      <c r="I46" s="20"/>
      <c r="J46" s="21"/>
      <c r="K46" s="21"/>
      <c r="L46" s="21"/>
      <c r="M46" s="4"/>
      <c r="N46" s="4"/>
      <c r="O46" s="114"/>
      <c r="P46" s="42">
        <v>4811</v>
      </c>
      <c r="Q46" s="116"/>
      <c r="R46" s="44">
        <f>P46*Q45</f>
        <v>0</v>
      </c>
      <c r="T46" s="60" t="s">
        <v>81</v>
      </c>
      <c r="U46" s="117" t="s">
        <v>63</v>
      </c>
      <c r="V46" s="118"/>
      <c r="W46" s="119"/>
      <c r="X46" s="51">
        <v>4330</v>
      </c>
      <c r="Y46" s="54">
        <f>IF(C31&gt;3,C7*X46,0)</f>
        <v>0</v>
      </c>
    </row>
    <row r="47" spans="1:26" ht="13.5" customHeight="1" x14ac:dyDescent="0.15">
      <c r="A47" s="11"/>
      <c r="B47" s="11"/>
      <c r="C47" s="11"/>
      <c r="D47" s="14"/>
      <c r="E47" s="22"/>
      <c r="F47" s="22"/>
      <c r="G47" s="22"/>
      <c r="H47" s="8"/>
      <c r="I47" s="23"/>
      <c r="J47" s="23"/>
      <c r="K47" s="23"/>
      <c r="L47" s="23"/>
      <c r="M47" s="4"/>
      <c r="N47" s="4"/>
      <c r="O47" s="120" t="s">
        <v>18</v>
      </c>
      <c r="P47" s="121"/>
      <c r="Q47" s="115">
        <f>SUM(Q43:Q46)</f>
        <v>0</v>
      </c>
      <c r="R47" s="124">
        <f>SUM(R43:R46)</f>
        <v>0</v>
      </c>
      <c r="T47" s="126"/>
      <c r="U47" s="128" t="s">
        <v>64</v>
      </c>
      <c r="V47" s="129"/>
      <c r="W47" s="130"/>
      <c r="X47" s="134">
        <v>4330</v>
      </c>
      <c r="Y47" s="99"/>
    </row>
    <row r="48" spans="1:26" ht="13.5" customHeight="1" thickBot="1" x14ac:dyDescent="0.2">
      <c r="A48" s="22" t="s">
        <v>88</v>
      </c>
      <c r="B48" s="11"/>
      <c r="C48" s="11"/>
      <c r="D48" s="14"/>
      <c r="E48" s="101" t="s">
        <v>86</v>
      </c>
      <c r="F48" s="101"/>
      <c r="G48" s="101"/>
      <c r="H48" s="4"/>
      <c r="I48" s="102" t="s">
        <v>95</v>
      </c>
      <c r="J48" s="102"/>
      <c r="K48" s="24"/>
      <c r="L48" s="24"/>
      <c r="M48" s="25"/>
      <c r="N48" s="4"/>
      <c r="O48" s="122"/>
      <c r="P48" s="123"/>
      <c r="Q48" s="116"/>
      <c r="R48" s="125"/>
      <c r="T48" s="127"/>
      <c r="U48" s="131"/>
      <c r="V48" s="132"/>
      <c r="W48" s="133"/>
      <c r="X48" s="134"/>
      <c r="Y48" s="100"/>
    </row>
    <row r="49" spans="1:19" ht="13.5" customHeight="1" x14ac:dyDescent="0.15">
      <c r="A49" s="103">
        <f>K44</f>
        <v>490800</v>
      </c>
      <c r="B49" s="103"/>
      <c r="C49" s="103" t="s">
        <v>87</v>
      </c>
      <c r="D49" s="103"/>
      <c r="E49" s="104">
        <f>A49*1.3</f>
        <v>638040</v>
      </c>
      <c r="F49" s="105"/>
      <c r="G49" s="106"/>
      <c r="H49" s="110" t="str">
        <f>IF(E49&lt;I49,"＜","＞")</f>
        <v>＞</v>
      </c>
      <c r="I49" s="111">
        <f>J66</f>
        <v>0</v>
      </c>
      <c r="J49" s="111"/>
      <c r="K49" s="26"/>
      <c r="L49" s="26"/>
      <c r="M49" s="27"/>
      <c r="N49" s="4"/>
      <c r="O49" s="11"/>
      <c r="P49" s="11"/>
      <c r="Q49" s="28"/>
      <c r="R49" s="14"/>
    </row>
    <row r="50" spans="1:19" ht="13.5" customHeight="1" thickBot="1" x14ac:dyDescent="0.2">
      <c r="A50" s="103"/>
      <c r="B50" s="103"/>
      <c r="C50" s="103"/>
      <c r="D50" s="103"/>
      <c r="E50" s="107"/>
      <c r="F50" s="108"/>
      <c r="G50" s="109"/>
      <c r="H50" s="110"/>
      <c r="I50" s="111"/>
      <c r="J50" s="111"/>
      <c r="K50" s="26"/>
      <c r="L50" s="26"/>
      <c r="M50" s="27"/>
      <c r="N50" s="4"/>
      <c r="O50" s="11"/>
      <c r="P50" s="11"/>
      <c r="Q50" s="28"/>
      <c r="R50" s="14"/>
    </row>
    <row r="51" spans="1:19" ht="13.5" customHeight="1" x14ac:dyDescent="0.15">
      <c r="A51" s="11"/>
      <c r="B51" s="11"/>
      <c r="C51" s="8"/>
      <c r="D51" s="8"/>
      <c r="E51" s="29"/>
      <c r="F51" s="29"/>
      <c r="G51" s="29"/>
      <c r="H51" s="29"/>
      <c r="I51" s="30"/>
      <c r="J51" s="30"/>
      <c r="K51" s="30"/>
      <c r="L51" s="30"/>
      <c r="M51" s="4"/>
      <c r="N51" s="4"/>
      <c r="O51" s="8"/>
      <c r="P51" s="31"/>
      <c r="Q51" s="31"/>
      <c r="R51" s="14"/>
    </row>
    <row r="52" spans="1:19" ht="13.5" customHeight="1" x14ac:dyDescent="0.15">
      <c r="A52" s="93" t="s">
        <v>14</v>
      </c>
      <c r="B52" s="93"/>
      <c r="C52" s="93"/>
      <c r="D52" s="93"/>
      <c r="E52" s="93"/>
      <c r="F52" s="93"/>
      <c r="G52" s="93"/>
      <c r="H52" s="4"/>
      <c r="I52" s="4"/>
      <c r="J52" s="4"/>
      <c r="K52" s="4"/>
      <c r="L52" s="4"/>
      <c r="M52" s="4"/>
      <c r="N52" s="4"/>
      <c r="O52" s="8"/>
      <c r="P52" s="31"/>
      <c r="Q52" s="31"/>
      <c r="R52" s="14"/>
    </row>
    <row r="53" spans="1:19" ht="13.5" customHeight="1" x14ac:dyDescent="0.15">
      <c r="A53" s="94"/>
      <c r="B53" s="94"/>
      <c r="C53" s="94"/>
      <c r="D53" s="94"/>
      <c r="E53" s="94"/>
      <c r="F53" s="94"/>
      <c r="G53" s="94"/>
      <c r="H53" s="4"/>
      <c r="I53" s="4"/>
      <c r="J53" s="4"/>
      <c r="K53" s="4"/>
      <c r="L53" s="4"/>
      <c r="M53" s="4"/>
      <c r="N53" s="4"/>
      <c r="O53" s="4"/>
      <c r="P53" s="8"/>
      <c r="Q53" s="31"/>
      <c r="R53" s="31"/>
      <c r="S53" s="14"/>
    </row>
    <row r="54" spans="1:19" ht="13.5" customHeight="1" x14ac:dyDescent="0.15">
      <c r="A54" s="95" t="s">
        <v>23</v>
      </c>
      <c r="B54" s="95"/>
      <c r="C54" s="32" t="s">
        <v>15</v>
      </c>
      <c r="D54" s="96" t="s">
        <v>16</v>
      </c>
      <c r="E54" s="96"/>
      <c r="F54" s="96"/>
      <c r="G54" s="96"/>
      <c r="H54" s="96" t="s">
        <v>90</v>
      </c>
      <c r="I54" s="97"/>
      <c r="J54" s="97" t="s">
        <v>91</v>
      </c>
      <c r="K54" s="98"/>
      <c r="L54" s="96" t="s">
        <v>92</v>
      </c>
      <c r="M54" s="96"/>
      <c r="N54" s="96"/>
      <c r="O54" s="96"/>
    </row>
    <row r="55" spans="1:19" ht="13.5" customHeight="1" x14ac:dyDescent="0.15">
      <c r="A55" s="9">
        <v>1</v>
      </c>
      <c r="B55" s="1"/>
      <c r="C55" s="2" t="s">
        <v>106</v>
      </c>
      <c r="D55" s="88"/>
      <c r="E55" s="88"/>
      <c r="F55" s="88"/>
      <c r="G55" s="88"/>
      <c r="H55" s="85"/>
      <c r="I55" s="86"/>
      <c r="J55" s="89"/>
      <c r="K55" s="90"/>
      <c r="L55" s="62"/>
      <c r="M55" s="62"/>
      <c r="N55" s="62"/>
      <c r="O55" s="62"/>
      <c r="P55" s="4"/>
    </row>
    <row r="56" spans="1:19" ht="13.5" customHeight="1" x14ac:dyDescent="0.15">
      <c r="A56" s="9">
        <v>2</v>
      </c>
      <c r="B56" s="1"/>
      <c r="C56" s="2" t="s">
        <v>106</v>
      </c>
      <c r="D56" s="88"/>
      <c r="E56" s="88"/>
      <c r="F56" s="88"/>
      <c r="G56" s="88"/>
      <c r="H56" s="85"/>
      <c r="I56" s="86"/>
      <c r="J56" s="89"/>
      <c r="K56" s="90"/>
      <c r="L56" s="91" t="s">
        <v>93</v>
      </c>
      <c r="M56" s="92"/>
      <c r="N56" s="92"/>
      <c r="O56" s="92"/>
      <c r="P56" s="5"/>
      <c r="Q56" s="4"/>
      <c r="R56" s="4"/>
    </row>
    <row r="57" spans="1:19" ht="13.5" customHeight="1" x14ac:dyDescent="0.15">
      <c r="A57" s="9">
        <v>3</v>
      </c>
      <c r="B57" s="1"/>
      <c r="C57" s="2" t="s">
        <v>106</v>
      </c>
      <c r="D57" s="88"/>
      <c r="E57" s="88"/>
      <c r="F57" s="88"/>
      <c r="G57" s="88"/>
      <c r="H57" s="85"/>
      <c r="I57" s="86"/>
      <c r="J57" s="86"/>
      <c r="K57" s="87"/>
      <c r="L57" s="4"/>
      <c r="M57" s="4"/>
      <c r="N57" s="5"/>
    </row>
    <row r="58" spans="1:19" ht="13.5" customHeight="1" x14ac:dyDescent="0.15">
      <c r="A58" s="9">
        <v>4</v>
      </c>
      <c r="B58" s="1"/>
      <c r="C58" s="2" t="s">
        <v>106</v>
      </c>
      <c r="D58" s="88"/>
      <c r="E58" s="88"/>
      <c r="F58" s="88"/>
      <c r="G58" s="88"/>
      <c r="H58" s="85"/>
      <c r="I58" s="86"/>
      <c r="J58" s="86"/>
      <c r="K58" s="87"/>
      <c r="L58" s="29"/>
      <c r="M58" s="33"/>
      <c r="N58" s="33"/>
    </row>
    <row r="59" spans="1:19" ht="13.5" customHeight="1" x14ac:dyDescent="0.15">
      <c r="A59" s="9">
        <v>5</v>
      </c>
      <c r="B59" s="1"/>
      <c r="C59" s="2" t="s">
        <v>102</v>
      </c>
      <c r="D59" s="88"/>
      <c r="E59" s="88"/>
      <c r="F59" s="88"/>
      <c r="G59" s="88"/>
      <c r="H59" s="85"/>
      <c r="I59" s="86"/>
      <c r="J59" s="86"/>
      <c r="K59" s="87"/>
      <c r="L59" s="29"/>
      <c r="M59" s="34"/>
      <c r="N59" s="34"/>
    </row>
    <row r="60" spans="1:19" ht="13.5" customHeight="1" x14ac:dyDescent="0.15">
      <c r="A60" s="9">
        <v>6</v>
      </c>
      <c r="B60" s="1"/>
      <c r="C60" s="2" t="s">
        <v>102</v>
      </c>
      <c r="D60" s="88"/>
      <c r="E60" s="88"/>
      <c r="F60" s="88"/>
      <c r="G60" s="88"/>
      <c r="H60" s="85"/>
      <c r="I60" s="86"/>
      <c r="J60" s="86"/>
      <c r="K60" s="87"/>
      <c r="L60" s="29"/>
      <c r="M60" s="34"/>
      <c r="N60" s="34"/>
    </row>
    <row r="61" spans="1:19" ht="13.5" customHeight="1" thickBot="1" x14ac:dyDescent="0.2">
      <c r="A61" s="9">
        <v>7</v>
      </c>
      <c r="B61" s="1"/>
      <c r="C61" s="2" t="s">
        <v>102</v>
      </c>
      <c r="D61" s="88"/>
      <c r="E61" s="88"/>
      <c r="F61" s="88"/>
      <c r="G61" s="88"/>
      <c r="H61" s="85"/>
      <c r="I61" s="86"/>
      <c r="J61" s="86"/>
      <c r="K61" s="87"/>
      <c r="L61" s="29"/>
      <c r="M61" s="34"/>
      <c r="N61" s="34"/>
      <c r="P61" s="5"/>
    </row>
    <row r="62" spans="1:19" ht="13.5" customHeight="1" x14ac:dyDescent="0.15">
      <c r="A62" s="9">
        <v>8</v>
      </c>
      <c r="B62" s="1"/>
      <c r="C62" s="2" t="s">
        <v>102</v>
      </c>
      <c r="D62" s="62"/>
      <c r="E62" s="62"/>
      <c r="F62" s="62"/>
      <c r="G62" s="62"/>
      <c r="H62" s="85"/>
      <c r="I62" s="86"/>
      <c r="J62" s="86"/>
      <c r="K62" s="87"/>
      <c r="L62" s="35"/>
      <c r="M62" s="35"/>
      <c r="N62" s="35"/>
      <c r="O62" s="73" t="s">
        <v>89</v>
      </c>
      <c r="P62" s="76" t="str">
        <f>IF(H49="＞","認定","対象外")</f>
        <v>認定</v>
      </c>
      <c r="Q62" s="77"/>
      <c r="R62" s="78"/>
      <c r="S62" s="31"/>
    </row>
    <row r="63" spans="1:19" ht="13.5" customHeight="1" x14ac:dyDescent="0.15">
      <c r="A63" s="9">
        <v>9</v>
      </c>
      <c r="B63" s="1"/>
      <c r="C63" s="2" t="s">
        <v>102</v>
      </c>
      <c r="D63" s="62"/>
      <c r="E63" s="62"/>
      <c r="F63" s="62"/>
      <c r="G63" s="62"/>
      <c r="H63" s="85"/>
      <c r="I63" s="86"/>
      <c r="J63" s="86"/>
      <c r="K63" s="87"/>
      <c r="L63" s="35"/>
      <c r="M63" s="35"/>
      <c r="N63" s="35"/>
      <c r="O63" s="74"/>
      <c r="P63" s="79"/>
      <c r="Q63" s="80"/>
      <c r="R63" s="81"/>
      <c r="S63" s="31"/>
    </row>
    <row r="64" spans="1:19" ht="13.5" customHeight="1" thickBot="1" x14ac:dyDescent="0.2">
      <c r="A64" s="9">
        <v>10</v>
      </c>
      <c r="B64" s="1"/>
      <c r="C64" s="2" t="s">
        <v>102</v>
      </c>
      <c r="D64" s="62"/>
      <c r="E64" s="62"/>
      <c r="F64" s="62"/>
      <c r="G64" s="62"/>
      <c r="H64" s="85"/>
      <c r="I64" s="86"/>
      <c r="J64" s="86"/>
      <c r="K64" s="87"/>
      <c r="L64" s="35"/>
      <c r="M64" s="35"/>
      <c r="N64" s="35"/>
      <c r="O64" s="75"/>
      <c r="P64" s="82"/>
      <c r="Q64" s="83"/>
      <c r="R64" s="84"/>
      <c r="S64" s="31"/>
    </row>
    <row r="65" spans="1:18" ht="13.5" customHeight="1" thickBot="1" x14ac:dyDescent="0.2">
      <c r="A65" s="9">
        <v>11</v>
      </c>
      <c r="B65" s="1"/>
      <c r="C65" s="2" t="s">
        <v>102</v>
      </c>
      <c r="D65" s="62"/>
      <c r="E65" s="62"/>
      <c r="F65" s="62"/>
      <c r="G65" s="62"/>
      <c r="H65" s="63"/>
      <c r="I65" s="64"/>
      <c r="J65" s="65"/>
      <c r="K65" s="66"/>
      <c r="L65" s="35"/>
      <c r="M65" s="36"/>
      <c r="N65" s="37"/>
      <c r="O65" s="37"/>
    </row>
    <row r="66" spans="1:18" ht="18" customHeight="1" thickBot="1" x14ac:dyDescent="0.2">
      <c r="B66" s="38"/>
      <c r="C66" s="10"/>
      <c r="D66" s="8"/>
      <c r="E66" s="8"/>
      <c r="F66" s="8"/>
      <c r="G66" s="39"/>
      <c r="H66" s="67" t="s">
        <v>65</v>
      </c>
      <c r="I66" s="68"/>
      <c r="J66" s="69">
        <f>SUM(J55:K65)</f>
        <v>0</v>
      </c>
      <c r="K66" s="70"/>
      <c r="L66" s="71" t="s">
        <v>94</v>
      </c>
      <c r="M66" s="72"/>
      <c r="N66" s="61" t="s">
        <v>67</v>
      </c>
      <c r="O66" s="61"/>
      <c r="P66" s="61"/>
      <c r="Q66" s="61"/>
      <c r="R66" s="61"/>
    </row>
    <row r="67" spans="1:18" x14ac:dyDescent="0.15">
      <c r="D67" s="10"/>
    </row>
  </sheetData>
  <sheetProtection algorithmName="SHA-512" hashValue="Oi6aN7q860Jkt2imAo87HcZwgD6tO63q7URDrhye/DxtMGjDCnynZzMDgQxt1OkIcIHqrJMqSHY2IUtu7/OHfw==" saltValue="rYqSG5xdRPHa32X2jPmNIA==" spinCount="100000" sheet="1" objects="1" scenarios="1" selectLockedCells="1"/>
  <mergeCells count="296">
    <mergeCell ref="P7:P8"/>
    <mergeCell ref="Q25:Q26"/>
    <mergeCell ref="J7:J8"/>
    <mergeCell ref="J9:J10"/>
    <mergeCell ref="J11:J12"/>
    <mergeCell ref="J13:J14"/>
    <mergeCell ref="J15:J16"/>
    <mergeCell ref="J17:J18"/>
    <mergeCell ref="J19:J20"/>
    <mergeCell ref="J21:J22"/>
    <mergeCell ref="J23:J24"/>
    <mergeCell ref="J25:J26"/>
    <mergeCell ref="N7:N10"/>
    <mergeCell ref="N11:N18"/>
    <mergeCell ref="O7:O8"/>
    <mergeCell ref="O9:O10"/>
    <mergeCell ref="O11:O12"/>
    <mergeCell ref="O13:O14"/>
    <mergeCell ref="O15:O16"/>
    <mergeCell ref="H25:H26"/>
    <mergeCell ref="D23:E24"/>
    <mergeCell ref="D25:E26"/>
    <mergeCell ref="D27:E28"/>
    <mergeCell ref="D29:E30"/>
    <mergeCell ref="Q9:Q10"/>
    <mergeCell ref="I23:I24"/>
    <mergeCell ref="I25:I26"/>
    <mergeCell ref="P9:P10"/>
    <mergeCell ref="A19:A20"/>
    <mergeCell ref="A21:A22"/>
    <mergeCell ref="A23:A24"/>
    <mergeCell ref="A25:A26"/>
    <mergeCell ref="A27:A28"/>
    <mergeCell ref="A29:A30"/>
    <mergeCell ref="C25:C26"/>
    <mergeCell ref="C27:C28"/>
    <mergeCell ref="C29:C30"/>
    <mergeCell ref="U47:W48"/>
    <mergeCell ref="U46:W46"/>
    <mergeCell ref="X47:X48"/>
    <mergeCell ref="Y47:Y48"/>
    <mergeCell ref="U39:W39"/>
    <mergeCell ref="U40:W40"/>
    <mergeCell ref="T47:T48"/>
    <mergeCell ref="A13:A14"/>
    <mergeCell ref="A15:A16"/>
    <mergeCell ref="A17:A18"/>
    <mergeCell ref="B13:B14"/>
    <mergeCell ref="B15:B16"/>
    <mergeCell ref="B17:B18"/>
    <mergeCell ref="A31:B32"/>
    <mergeCell ref="C31:C32"/>
    <mergeCell ref="A33:C34"/>
    <mergeCell ref="B19:B20"/>
    <mergeCell ref="B21:B22"/>
    <mergeCell ref="B23:B24"/>
    <mergeCell ref="B25:B26"/>
    <mergeCell ref="B27:B28"/>
    <mergeCell ref="B29:B30"/>
    <mergeCell ref="C19:C20"/>
    <mergeCell ref="C21:C22"/>
    <mergeCell ref="A5:A6"/>
    <mergeCell ref="B5:B6"/>
    <mergeCell ref="R47:R48"/>
    <mergeCell ref="Q47:Q48"/>
    <mergeCell ref="O47:P48"/>
    <mergeCell ref="Q45:Q46"/>
    <mergeCell ref="O45:O46"/>
    <mergeCell ref="Q43:Q44"/>
    <mergeCell ref="O43:O44"/>
    <mergeCell ref="R41:R42"/>
    <mergeCell ref="Q41:Q42"/>
    <mergeCell ref="O41:O42"/>
    <mergeCell ref="R35:R36"/>
    <mergeCell ref="Q35:Q36"/>
    <mergeCell ref="P35:P36"/>
    <mergeCell ref="O35:O36"/>
    <mergeCell ref="R33:R34"/>
    <mergeCell ref="A7:A8"/>
    <mergeCell ref="A9:A10"/>
    <mergeCell ref="A11:A12"/>
    <mergeCell ref="B7:B8"/>
    <mergeCell ref="B9:B10"/>
    <mergeCell ref="B11:B12"/>
    <mergeCell ref="C23:C24"/>
    <mergeCell ref="R31:R32"/>
    <mergeCell ref="Q31:Q32"/>
    <mergeCell ref="P31:P32"/>
    <mergeCell ref="O31:O32"/>
    <mergeCell ref="C5:C6"/>
    <mergeCell ref="T5:T6"/>
    <mergeCell ref="T20:T21"/>
    <mergeCell ref="C7:C8"/>
    <mergeCell ref="C9:C10"/>
    <mergeCell ref="C11:C12"/>
    <mergeCell ref="C13:C14"/>
    <mergeCell ref="C15:C16"/>
    <mergeCell ref="C17:C18"/>
    <mergeCell ref="G25:G26"/>
    <mergeCell ref="G27:I28"/>
    <mergeCell ref="H7:H8"/>
    <mergeCell ref="H9:H10"/>
    <mergeCell ref="H11:H12"/>
    <mergeCell ref="H13:H14"/>
    <mergeCell ref="H15:H16"/>
    <mergeCell ref="I9:I10"/>
    <mergeCell ref="I11:I12"/>
    <mergeCell ref="I5:I6"/>
    <mergeCell ref="Q11:Q12"/>
    <mergeCell ref="G5:G6"/>
    <mergeCell ref="Q15:Q16"/>
    <mergeCell ref="H23:H24"/>
    <mergeCell ref="G23:G24"/>
    <mergeCell ref="G21:G22"/>
    <mergeCell ref="G19:G20"/>
    <mergeCell ref="G17:G18"/>
    <mergeCell ref="G15:G16"/>
    <mergeCell ref="P13:P14"/>
    <mergeCell ref="G13:G14"/>
    <mergeCell ref="N19:N24"/>
    <mergeCell ref="H17:H18"/>
    <mergeCell ref="H19:H20"/>
    <mergeCell ref="H21:H22"/>
    <mergeCell ref="G11:G12"/>
    <mergeCell ref="G9:G10"/>
    <mergeCell ref="G7:G8"/>
    <mergeCell ref="I13:I14"/>
    <mergeCell ref="I15:I16"/>
    <mergeCell ref="I17:I18"/>
    <mergeCell ref="I19:I20"/>
    <mergeCell ref="I21:I22"/>
    <mergeCell ref="I7:I8"/>
    <mergeCell ref="Q7:Q8"/>
    <mergeCell ref="J54:K54"/>
    <mergeCell ref="J62:K62"/>
    <mergeCell ref="J63:K63"/>
    <mergeCell ref="H61:I61"/>
    <mergeCell ref="H60:I60"/>
    <mergeCell ref="H59:I59"/>
    <mergeCell ref="H58:I58"/>
    <mergeCell ref="A42:B43"/>
    <mergeCell ref="A44:B45"/>
    <mergeCell ref="I49:J50"/>
    <mergeCell ref="H49:H50"/>
    <mergeCell ref="E49:G50"/>
    <mergeCell ref="A49:B50"/>
    <mergeCell ref="C49:D50"/>
    <mergeCell ref="I48:J48"/>
    <mergeCell ref="E48:G48"/>
    <mergeCell ref="G44:G45"/>
    <mergeCell ref="H44:H45"/>
    <mergeCell ref="C42:D43"/>
    <mergeCell ref="C44:D45"/>
    <mergeCell ref="E44:F45"/>
    <mergeCell ref="G42:G43"/>
    <mergeCell ref="H42:H43"/>
    <mergeCell ref="I42:J43"/>
    <mergeCell ref="H66:I66"/>
    <mergeCell ref="L55:O55"/>
    <mergeCell ref="P62:R64"/>
    <mergeCell ref="O62:O64"/>
    <mergeCell ref="L66:M66"/>
    <mergeCell ref="N66:R66"/>
    <mergeCell ref="J55:K55"/>
    <mergeCell ref="J56:K56"/>
    <mergeCell ref="J57:K57"/>
    <mergeCell ref="J58:K58"/>
    <mergeCell ref="J59:K59"/>
    <mergeCell ref="J60:K60"/>
    <mergeCell ref="J61:K61"/>
    <mergeCell ref="J65:K65"/>
    <mergeCell ref="J66:K66"/>
    <mergeCell ref="J64:K64"/>
    <mergeCell ref="H57:I57"/>
    <mergeCell ref="H62:I62"/>
    <mergeCell ref="H63:I63"/>
    <mergeCell ref="T44:Z45"/>
    <mergeCell ref="K17:K18"/>
    <mergeCell ref="K19:K20"/>
    <mergeCell ref="K21:K22"/>
    <mergeCell ref="K23:K24"/>
    <mergeCell ref="K25:K26"/>
    <mergeCell ref="L17:L18"/>
    <mergeCell ref="L19:L20"/>
    <mergeCell ref="L21:L22"/>
    <mergeCell ref="L23:L24"/>
    <mergeCell ref="L25:L26"/>
    <mergeCell ref="K27:K28"/>
    <mergeCell ref="L27:L28"/>
    <mergeCell ref="K42:L43"/>
    <mergeCell ref="K44:L45"/>
    <mergeCell ref="O29:R30"/>
    <mergeCell ref="T34:T35"/>
    <mergeCell ref="R25:R26"/>
    <mergeCell ref="Q19:Q20"/>
    <mergeCell ref="Q21:Q22"/>
    <mergeCell ref="O17:Q18"/>
    <mergeCell ref="P19:P20"/>
    <mergeCell ref="P21:P22"/>
    <mergeCell ref="R17:R18"/>
    <mergeCell ref="U38:W38"/>
    <mergeCell ref="U35:W35"/>
    <mergeCell ref="U36:W36"/>
    <mergeCell ref="U34:W34"/>
    <mergeCell ref="Y34:Y35"/>
    <mergeCell ref="K5:K6"/>
    <mergeCell ref="L5:L6"/>
    <mergeCell ref="K7:K8"/>
    <mergeCell ref="L7:L8"/>
    <mergeCell ref="K9:K10"/>
    <mergeCell ref="K11:K12"/>
    <mergeCell ref="T33:Y33"/>
    <mergeCell ref="U20:Z20"/>
    <mergeCell ref="T18:Z19"/>
    <mergeCell ref="T31:Z32"/>
    <mergeCell ref="N5:O6"/>
    <mergeCell ref="K13:K14"/>
    <mergeCell ref="K15:K16"/>
    <mergeCell ref="L9:L10"/>
    <mergeCell ref="L11:L12"/>
    <mergeCell ref="L13:L14"/>
    <mergeCell ref="L15:L16"/>
    <mergeCell ref="Q13:Q14"/>
    <mergeCell ref="R7:R8"/>
    <mergeCell ref="T3:Z4"/>
    <mergeCell ref="R5:R6"/>
    <mergeCell ref="Q5:Q6"/>
    <mergeCell ref="P5:P6"/>
    <mergeCell ref="J5:J6"/>
    <mergeCell ref="Q33:Q34"/>
    <mergeCell ref="P33:P34"/>
    <mergeCell ref="O33:O34"/>
    <mergeCell ref="U37:W37"/>
    <mergeCell ref="N3:R4"/>
    <mergeCell ref="J27:J28"/>
    <mergeCell ref="R9:R10"/>
    <mergeCell ref="R11:R12"/>
    <mergeCell ref="R13:R14"/>
    <mergeCell ref="R15:R16"/>
    <mergeCell ref="P15:P16"/>
    <mergeCell ref="R19:R20"/>
    <mergeCell ref="R21:R22"/>
    <mergeCell ref="R23:R24"/>
    <mergeCell ref="N25:P26"/>
    <mergeCell ref="O19:O20"/>
    <mergeCell ref="O21:O22"/>
    <mergeCell ref="O23:Q24"/>
    <mergeCell ref="P11:P12"/>
    <mergeCell ref="A1:R1"/>
    <mergeCell ref="G3:L4"/>
    <mergeCell ref="G31:I31"/>
    <mergeCell ref="G32:I33"/>
    <mergeCell ref="G34:I35"/>
    <mergeCell ref="G36:I37"/>
    <mergeCell ref="G38:I39"/>
    <mergeCell ref="J31:K31"/>
    <mergeCell ref="J32:K33"/>
    <mergeCell ref="J34:K35"/>
    <mergeCell ref="J36:K37"/>
    <mergeCell ref="J38:K39"/>
    <mergeCell ref="D31:E32"/>
    <mergeCell ref="D33:E34"/>
    <mergeCell ref="D5:E6"/>
    <mergeCell ref="D7:E8"/>
    <mergeCell ref="D9:E10"/>
    <mergeCell ref="D11:E12"/>
    <mergeCell ref="D13:E14"/>
    <mergeCell ref="D15:E16"/>
    <mergeCell ref="D17:E18"/>
    <mergeCell ref="D19:E20"/>
    <mergeCell ref="D21:E22"/>
    <mergeCell ref="H5:H6"/>
    <mergeCell ref="D65:G65"/>
    <mergeCell ref="H54:I54"/>
    <mergeCell ref="H55:I55"/>
    <mergeCell ref="H56:I56"/>
    <mergeCell ref="A3:E4"/>
    <mergeCell ref="A52:G53"/>
    <mergeCell ref="L56:O56"/>
    <mergeCell ref="L54:O54"/>
    <mergeCell ref="H65:I65"/>
    <mergeCell ref="H64:I64"/>
    <mergeCell ref="A54:B54"/>
    <mergeCell ref="D54:G54"/>
    <mergeCell ref="D56:G56"/>
    <mergeCell ref="D55:G55"/>
    <mergeCell ref="D57:G57"/>
    <mergeCell ref="D58:G58"/>
    <mergeCell ref="D59:G59"/>
    <mergeCell ref="D60:G60"/>
    <mergeCell ref="D61:G61"/>
    <mergeCell ref="D62:G62"/>
    <mergeCell ref="D63:G63"/>
    <mergeCell ref="D64:G64"/>
    <mergeCell ref="I44:J45"/>
    <mergeCell ref="E42:F43"/>
  </mergeCells>
  <phoneticPr fontId="3"/>
  <conditionalFormatting sqref="P62">
    <cfRule type="containsText" dxfId="1" priority="1" operator="containsText" text="対象外">
      <formula>NOT(ISERROR(SEARCH("対象外",P62)))</formula>
    </cfRule>
    <cfRule type="containsText" dxfId="0" priority="2" operator="containsText" text="認定">
      <formula>NOT(ISERROR(SEARCH("認定",P62)))</formula>
    </cfRule>
  </conditionalFormatting>
  <printOptions horizontalCentered="1"/>
  <pageMargins left="0.23622047244094491" right="0.23622047244094491" top="0.74803149606299213" bottom="0.74803149606299213" header="0" footer="0"/>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仮算定</vt:lpstr>
      <vt:lpstr>仮算定!Print_Area</vt:lpstr>
    </vt:vector>
  </TitlesOfParts>
  <Company>中札内村役場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kyouiku</dc:creator>
  <cp:lastModifiedBy>岡林　あさひ</cp:lastModifiedBy>
  <cp:lastPrinted>2024-03-04T09:52:45Z</cp:lastPrinted>
  <dcterms:created xsi:type="dcterms:W3CDTF">2003-04-23T11:17:38Z</dcterms:created>
  <dcterms:modified xsi:type="dcterms:W3CDTF">2024-03-06T02:37:56Z</dcterms:modified>
</cp:coreProperties>
</file>